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omputer\Documents\SunCam\Program Management\"/>
    </mc:Choice>
  </mc:AlternateContent>
  <xr:revisionPtr revIDLastSave="0" documentId="13_ncr:1_{2FB78110-9B2E-4DD7-9A9B-48B9E8935E67}" xr6:coauthVersionLast="47" xr6:coauthVersionMax="47" xr10:uidLastSave="{00000000-0000-0000-0000-000000000000}"/>
  <bookViews>
    <workbookView xWindow="-108" yWindow="-108" windowWidth="23256" windowHeight="12456" xr2:uid="{07C98B80-43D0-48A5-895A-8A30DBA143CE}"/>
  </bookViews>
  <sheets>
    <sheet name="Tb 7 - Cash Flow Proj" sheetId="2" r:id="rId1"/>
    <sheet name="Ex 5 - Budget Status" sheetId="3" r:id="rId2"/>
    <sheet name="Ex 7 - S-Curve" sheetId="4" r:id="rId3"/>
    <sheet name="Tb 11 - CIP Project Planning" sheetId="1" r:id="rId4"/>
  </sheets>
  <externalReferences>
    <externalReference r:id="rId5"/>
  </externalReferences>
  <definedNames>
    <definedName name="_Hlk113723634" localSheetId="3">'Tb 11 - CIP Project Planning'!#REF!</definedName>
    <definedName name="Budget" localSheetId="2">'Ex 7 - S-Curve'!$M$4</definedName>
    <definedName name="Budget">'Ex 5 - Budget Status'!$I$4</definedName>
    <definedName name="Display_Week">'[1]Ex 4 - Baseline'!$G$4</definedName>
    <definedName name="_xlnm.Print_Area" localSheetId="1">'Ex 5 - Budget Status'!$B$2:$K$22</definedName>
    <definedName name="_xlnm.Print_Area" localSheetId="2">'Ex 7 - S-Curve'!$B$3:$J$8</definedName>
    <definedName name="Project_Start">'[1]Ex 4 - Baseline'!$G$3</definedName>
    <definedName name="task_end" localSheetId="1">'[1]Ex 5 - Progress'!$H1</definedName>
    <definedName name="task_end" localSheetId="2">'[1]Ex 5 - Progress'!$H1</definedName>
    <definedName name="task_progress" localSheetId="1">'[1]Ex 5 - Progress'!$E1</definedName>
    <definedName name="task_progress" localSheetId="2">'[1]Ex 5 - Progress'!$E1</definedName>
    <definedName name="task_start" localSheetId="1">'[1]Ex 5 - Progress'!$G1</definedName>
    <definedName name="task_start" localSheetId="2">'[1]Ex 5 - Progress'!$G1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9" i="4" l="1"/>
  <c r="F9" i="4"/>
  <c r="G9" i="4"/>
  <c r="H9" i="4" s="1"/>
  <c r="I9" i="4" s="1"/>
  <c r="J9" i="4" s="1"/>
  <c r="K9" i="4" s="1"/>
  <c r="L9" i="4" s="1"/>
  <c r="M9" i="4" s="1"/>
  <c r="N9" i="4" s="1"/>
  <c r="D9" i="4"/>
  <c r="C9" i="4"/>
  <c r="K12" i="3"/>
  <c r="G22" i="3"/>
  <c r="I20" i="3"/>
  <c r="H20" i="3"/>
  <c r="F20" i="3"/>
  <c r="J20" i="3" s="1"/>
  <c r="K20" i="3" s="1"/>
  <c r="I18" i="3"/>
  <c r="I12" i="3"/>
  <c r="F12" i="3"/>
  <c r="J12" i="3" s="1"/>
  <c r="H10" i="3"/>
  <c r="F10" i="3"/>
  <c r="J10" i="3" s="1"/>
  <c r="K10" i="3" s="1"/>
  <c r="I10" i="3" l="1"/>
  <c r="D7" i="2" l="1"/>
  <c r="S7" i="2" s="1"/>
  <c r="D8" i="2"/>
  <c r="D9" i="2"/>
  <c r="S9" i="2" s="1"/>
  <c r="D10" i="2"/>
  <c r="S10" i="2" s="1"/>
  <c r="D6" i="2"/>
  <c r="S6" i="2" s="1"/>
  <c r="D5" i="2"/>
  <c r="S5" i="2" s="1"/>
  <c r="P5" i="1"/>
  <c r="P7" i="1"/>
  <c r="P9" i="1"/>
  <c r="P13" i="1"/>
  <c r="P15" i="1"/>
  <c r="S8" i="2"/>
  <c r="O5" i="1"/>
  <c r="O6" i="1"/>
  <c r="P6" i="1" s="1"/>
  <c r="O7" i="1"/>
  <c r="O8" i="1"/>
  <c r="P8" i="1" s="1"/>
  <c r="O9" i="1"/>
  <c r="O10" i="1"/>
  <c r="P10" i="1" s="1"/>
  <c r="O11" i="1"/>
  <c r="P11" i="1" s="1"/>
  <c r="O12" i="1"/>
  <c r="P12" i="1" s="1"/>
  <c r="O13" i="1"/>
  <c r="O14" i="1"/>
  <c r="P14" i="1" s="1"/>
  <c r="O15" i="1"/>
  <c r="O16" i="1"/>
  <c r="P16" i="1" s="1"/>
  <c r="O17" i="1"/>
  <c r="P17" i="1" s="1"/>
  <c r="O4" i="1"/>
  <c r="P4" i="1" s="1"/>
  <c r="F11" i="2"/>
  <c r="G11" i="2"/>
  <c r="H11" i="2"/>
  <c r="I11" i="2"/>
  <c r="J11" i="2"/>
  <c r="K11" i="2"/>
  <c r="L11" i="2"/>
  <c r="M11" i="2"/>
  <c r="N11" i="2"/>
  <c r="O11" i="2"/>
  <c r="P11" i="2"/>
  <c r="E11" i="2"/>
  <c r="N18" i="1"/>
  <c r="F18" i="1"/>
  <c r="G18" i="1"/>
  <c r="H18" i="1"/>
  <c r="I18" i="1"/>
  <c r="J18" i="1"/>
  <c r="K18" i="1"/>
  <c r="L18" i="1"/>
  <c r="M18" i="1"/>
  <c r="E18" i="1"/>
  <c r="D18" i="1"/>
  <c r="D11" i="2" l="1"/>
  <c r="S14" i="2" s="1"/>
  <c r="E12" i="2"/>
  <c r="M12" i="2"/>
  <c r="I12" i="2"/>
  <c r="S11" i="2" l="1"/>
  <c r="S12" i="2"/>
  <c r="D22" i="3"/>
  <c r="H22" i="3" s="1"/>
  <c r="H18" i="3"/>
  <c r="H15" i="3"/>
  <c r="F13" i="3"/>
  <c r="H13" i="3"/>
  <c r="F17" i="3"/>
  <c r="H17" i="3"/>
  <c r="F15" i="3"/>
  <c r="I15" i="3" s="1"/>
  <c r="F14" i="3"/>
  <c r="H14" i="3"/>
  <c r="F16" i="3"/>
  <c r="H16" i="3"/>
  <c r="F18" i="3"/>
  <c r="J18" i="3" s="1"/>
  <c r="K18" i="3" s="1"/>
  <c r="J17" i="3" l="1"/>
  <c r="K17" i="3" s="1"/>
  <c r="I17" i="3"/>
  <c r="J15" i="3"/>
  <c r="K15" i="3" s="1"/>
  <c r="J16" i="3"/>
  <c r="K16" i="3" s="1"/>
  <c r="I16" i="3"/>
  <c r="J14" i="3"/>
  <c r="K14" i="3" s="1"/>
  <c r="I14" i="3"/>
  <c r="J13" i="3"/>
  <c r="K13" i="3" s="1"/>
  <c r="I13" i="3"/>
  <c r="F22" i="3"/>
  <c r="E22" i="3" l="1"/>
  <c r="I22" i="3" s="1"/>
  <c r="I5" i="3" s="1"/>
  <c r="J22" i="3"/>
  <c r="J5" i="3" l="1"/>
  <c r="K22" i="3"/>
  <c r="K5" i="3" s="1"/>
</calcChain>
</file>

<file path=xl/sharedStrings.xml><?xml version="1.0" encoding="utf-8"?>
<sst xmlns="http://schemas.openxmlformats.org/spreadsheetml/2006/main" count="187" uniqueCount="96">
  <si>
    <t>Proj. No.</t>
  </si>
  <si>
    <t>Potential Project Name</t>
  </si>
  <si>
    <t>Cost Estimate ($M)</t>
  </si>
  <si>
    <t>New Develop-ment</t>
  </si>
  <si>
    <t>High Risk Ranking</t>
  </si>
  <si>
    <t>Other</t>
  </si>
  <si>
    <t>No. of Motivations</t>
  </si>
  <si>
    <t>X</t>
  </si>
  <si>
    <t>City Council Agenda Item</t>
  </si>
  <si>
    <t>-</t>
  </si>
  <si>
    <t>Q1</t>
  </si>
  <si>
    <t>Q2</t>
  </si>
  <si>
    <t>Q3</t>
  </si>
  <si>
    <t>Q4</t>
  </si>
  <si>
    <t>Quarter Total</t>
  </si>
  <si>
    <t>Annual Total</t>
  </si>
  <si>
    <t>check math, $0 = ok</t>
  </si>
  <si>
    <t>Correct Lack of Isolation</t>
  </si>
  <si>
    <t>Actuated Valve
Replacements</t>
  </si>
  <si>
    <t>Transfer Pump Station
Replacement</t>
  </si>
  <si>
    <t>Yard Piping 
Rehabilitation</t>
  </si>
  <si>
    <t>New Chemical 
Building</t>
  </si>
  <si>
    <t>Isolation Valve 
Additions</t>
  </si>
  <si>
    <t>Instrumentation 
Upgrades</t>
  </si>
  <si>
    <t>Climate Change</t>
  </si>
  <si>
    <t>Remaining Useful Life</t>
  </si>
  <si>
    <t>Redund- ancy</t>
  </si>
  <si>
    <t>Qualifies for Funding</t>
  </si>
  <si>
    <t>Regulatory Needs</t>
  </si>
  <si>
    <t>Cost per Motivation</t>
  </si>
  <si>
    <t>Highest COF</t>
  </si>
  <si>
    <t>Total ($M)</t>
  </si>
  <si>
    <t>Water  Reuse</t>
  </si>
  <si>
    <t xml:space="preserve">Effluent Water Quality </t>
  </si>
  <si>
    <t>Grit Removal
Rehabilitation</t>
  </si>
  <si>
    <t>Plant Water Reuse System</t>
  </si>
  <si>
    <t>Influent Pump Station Expansion</t>
  </si>
  <si>
    <t>Flood Protection Improvements</t>
  </si>
  <si>
    <t>Aeration Basin Rehabilitation</t>
  </si>
  <si>
    <t>Clarifier Mechanism Replacement</t>
  </si>
  <si>
    <t>Selector Tank
Addition</t>
  </si>
  <si>
    <t>Phosphorus Removal Addition</t>
  </si>
  <si>
    <t>Program Overhead</t>
  </si>
  <si>
    <t>Facility A Upgrade</t>
  </si>
  <si>
    <t>Facility B Upgrade</t>
  </si>
  <si>
    <t>New Facility C</t>
  </si>
  <si>
    <t>Facility D Upgrade</t>
  </si>
  <si>
    <t>Operations Assessment</t>
  </si>
  <si>
    <r>
      <t xml:space="preserve">Table 7: Example Program Cash Flow Projection
(coloring: </t>
    </r>
    <r>
      <rPr>
        <sz val="14"/>
        <color rgb="FFFF0000"/>
        <rFont val="Arial"/>
        <family val="2"/>
      </rPr>
      <t>design</t>
    </r>
    <r>
      <rPr>
        <sz val="14"/>
        <color rgb="FF000000"/>
        <rFont val="Arial"/>
        <family val="2"/>
      </rPr>
      <t xml:space="preserve">, </t>
    </r>
    <r>
      <rPr>
        <sz val="14"/>
        <color rgb="FF7030A0"/>
        <rFont val="Arial"/>
        <family val="2"/>
      </rPr>
      <t>bid</t>
    </r>
    <r>
      <rPr>
        <sz val="14"/>
        <color rgb="FF000000"/>
        <rFont val="Arial"/>
        <family val="2"/>
      </rPr>
      <t xml:space="preserve">, </t>
    </r>
    <r>
      <rPr>
        <sz val="14"/>
        <color rgb="FF00B050"/>
        <rFont val="Arial"/>
        <family val="2"/>
      </rPr>
      <t>construction</t>
    </r>
    <r>
      <rPr>
        <sz val="14"/>
        <color rgb="FF000000"/>
        <rFont val="Arial"/>
        <family val="2"/>
      </rPr>
      <t xml:space="preserve">, </t>
    </r>
    <r>
      <rPr>
        <sz val="14"/>
        <color rgb="FF00B0F0"/>
        <rFont val="Arial"/>
        <family val="2"/>
      </rPr>
      <t>other</t>
    </r>
    <r>
      <rPr>
        <sz val="14"/>
        <color rgb="FF000000"/>
        <rFont val="Arial"/>
        <family val="2"/>
      </rPr>
      <t>)</t>
    </r>
  </si>
  <si>
    <t>Component /
Project Name</t>
  </si>
  <si>
    <t>Comp. No.</t>
  </si>
  <si>
    <t>Create a Project Schedule in this worksheet.
Enter title of this project in cell B1. 
Information about how to use this worksheet, including instructions for screen readers and the author of this workbook is in the About worksheet.
Continue navigating down column A to hear further instructions.</t>
  </si>
  <si>
    <t>Enter Company Name in cell B2.</t>
  </si>
  <si>
    <t>Budget Status</t>
  </si>
  <si>
    <t>Enter the name of the Project Lead in cell B3. Enter the Project Start date in cell E3. Project Start: label is in cell C3.</t>
  </si>
  <si>
    <t>Assessment Date:</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</si>
  <si>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</si>
  <si>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Overall Budget Status:</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</si>
  <si>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</si>
  <si>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</si>
  <si>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INITIAL BUDGET</t>
  </si>
  <si>
    <t>%  COMPLETE</t>
  </si>
  <si>
    <t>EARNED TO DATE</t>
  </si>
  <si>
    <t>SPENT TO DATE</t>
  </si>
  <si>
    <t>% SPENT</t>
  </si>
  <si>
    <t>BUDGET STATUS</t>
  </si>
  <si>
    <t>AMOUNT OVER (UNDER)</t>
  </si>
  <si>
    <t xml:space="preserve">Do not delete this row. This row is hidden to preserve a formula that is used to highlight the current day within the project schedule. </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</si>
  <si>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</si>
  <si>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INPUT</t>
  </si>
  <si>
    <t xml:space="preserve">Cell B9 contains the sample task "Task 1." 
Enter a new task name in cell B9.
Enter a person to assign the task to in cell C9.
Enter progress of the task in cell D9. A progress bar appears in the cell and is shaded according to the number in the cell. For example, 50 percent progress would shade half of the cell.
Enter task start date in cell E9.
Enter task end date in cell F9.
A status bar shaded for the dates entered appears in blocks starting from cell I9 through BL9. </t>
  </si>
  <si>
    <t>PM</t>
  </si>
  <si>
    <t>The cell at right contains the Phase 2 sample title. 
You can create a new phase at any time within column B. This project schedule does not require phases. To remove the phase, simply delete the row.
To create a new phase block in this row, enter a new Title in cell at right.
To continue adding tasks to the phase above, enter a new row above this one and fill in the task data as in cell A9's instruction.
Update the Phase details in cell at right based on cell A8's instruction.
Continue navigating down column A cells to learn more.
If you haven't added any new rows in this worksheet, you will find 2 additional sample phase blocks have been created for you in cells B20 and B26. Otherwise, navigate through column A cells to find the additional blocks. 
Repeat the instructions from cells A8 and A9 whenever you need to.</t>
  </si>
  <si>
    <t>Sample phase title block</t>
  </si>
  <si>
    <t>TOTALS</t>
  </si>
  <si>
    <t>Total to Date</t>
  </si>
  <si>
    <t>This is an empty row</t>
  </si>
  <si>
    <t>EARNED VALUE S-CURVE</t>
  </si>
  <si>
    <t>PLANNED VALUE</t>
  </si>
  <si>
    <t>EARNED VALUE</t>
  </si>
  <si>
    <t>ACTUAL COSTS</t>
  </si>
  <si>
    <t>Greenhouse Gas Reduction Program</t>
  </si>
  <si>
    <t>Program Manager: Jenny Acme</t>
  </si>
  <si>
    <t>Program No. 26-0120</t>
  </si>
  <si>
    <t>Cost Estimate / Budget</t>
  </si>
  <si>
    <t>Definition Phase</t>
  </si>
  <si>
    <t>Delivery Phase</t>
  </si>
  <si>
    <t>Closure Phase</t>
  </si>
  <si>
    <t>Overhead</t>
  </si>
  <si>
    <t>Jenny</t>
  </si>
  <si>
    <t>Howard</t>
  </si>
  <si>
    <t>Mary</t>
  </si>
  <si>
    <t>% OVER (UNDER)</t>
  </si>
  <si>
    <t>PARAMETER BY QUARTER</t>
  </si>
  <si>
    <t>Table 11: Example CIP Project Planning Table</t>
  </si>
  <si>
    <t>Safety Improvement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</si>
</sst>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164" formatCode="&quot;$&quot;#,##0.0"/>
    <numFmt numFmtId="165" formatCode="&quot;$&quot;#,##0.0_);[Red]\(&quot;$&quot;#,##0.0\)"/>
    <numFmt numFmtId="166" formatCode="&quot;$&quot;#,##0"/>
    <numFmt numFmtId="167" formatCode="ddd\,\ m/d/yyyy"/>
    <numFmt numFmtId="168" formatCode="m/d/yy;@"/>
    <numFmt numFmtId="169" formatCode="_(&quot;$&quot;* #,##0_);_(&quot;$&quot;* \(#,##0\);_(&quot;$&quot;* &quot;-&quot;??_);_(@_)"/>
  </numFmts>
  <fonts count="28" x14ac:knownFonts="1">
    <font>
      <sz val="11"/>
      <color theme="1"/>
      <name val="Calibri"/>
      <family val="2"/>
      <scheme val="minor"/>
    </font>
    <font>
      <sz val="12"/>
      <color rgb="FF000000"/>
      <name val="Arial"/>
      <family val="2"/>
    </font>
    <font>
      <sz val="12"/>
      <color rgb="FF00B0F0"/>
      <name val="Arial"/>
      <family val="2"/>
    </font>
    <font>
      <sz val="12"/>
      <color rgb="FFFF0000"/>
      <name val="Arial"/>
      <family val="2"/>
    </font>
    <font>
      <sz val="12"/>
      <color rgb="FF00B050"/>
      <name val="Arial"/>
      <family val="2"/>
    </font>
    <font>
      <sz val="14"/>
      <color rgb="FF000000"/>
      <name val="Arial"/>
      <family val="2"/>
    </font>
    <font>
      <b/>
      <sz val="12"/>
      <color rgb="FFFF0000"/>
      <name val="Arial"/>
      <family val="2"/>
    </font>
    <font>
      <sz val="12"/>
      <name val="Arial"/>
      <family val="2"/>
    </font>
    <font>
      <sz val="11"/>
      <color theme="1"/>
      <name val="Calibri"/>
      <family val="2"/>
      <scheme val="minor"/>
    </font>
    <font>
      <b/>
      <sz val="11"/>
      <color theme="1"/>
      <name val="Calibri"/>
      <family val="2"/>
      <scheme val="minor"/>
    </font>
    <font>
      <sz val="11"/>
      <color theme="0"/>
      <name val="Calibri"/>
      <family val="2"/>
      <scheme val="minor"/>
    </font>
    <font>
      <sz val="12"/>
      <color rgb="FF7030A0"/>
      <name val="Arial"/>
      <family val="2"/>
    </font>
    <font>
      <sz val="14"/>
      <color rgb="FFFF0000"/>
      <name val="Arial"/>
      <family val="2"/>
    </font>
    <font>
      <sz val="14"/>
      <color rgb="FF7030A0"/>
      <name val="Arial"/>
      <family val="2"/>
    </font>
    <font>
      <sz val="14"/>
      <color rgb="FF00B0F0"/>
      <name val="Arial"/>
      <family val="2"/>
    </font>
    <font>
      <sz val="14"/>
      <color rgb="FF00B050"/>
      <name val="Arial"/>
      <family val="2"/>
    </font>
    <font>
      <b/>
      <sz val="20"/>
      <color theme="4" tint="-0.249977111117893"/>
      <name val="Calibri Light"/>
      <family val="2"/>
      <scheme val="major"/>
    </font>
    <font>
      <sz val="10"/>
      <name val="Calibri"/>
      <family val="2"/>
      <scheme val="minor"/>
    </font>
    <font>
      <b/>
      <sz val="22"/>
      <color theme="1" tint="0.34998626667073579"/>
      <name val="Calibri Light"/>
      <family val="2"/>
      <scheme val="major"/>
    </font>
    <font>
      <b/>
      <sz val="14"/>
      <color theme="1" tint="0.34998626667073579"/>
      <name val="Calibri Light"/>
      <family val="2"/>
      <scheme val="major"/>
    </font>
    <font>
      <sz val="11"/>
      <name val="Calibri"/>
      <family val="2"/>
      <scheme val="minor"/>
    </font>
    <font>
      <sz val="14"/>
      <color theme="1"/>
      <name val="Calibri"/>
      <family val="2"/>
      <scheme val="minor"/>
    </font>
    <font>
      <b/>
      <sz val="8"/>
      <color theme="0"/>
      <name val="Calibri"/>
      <family val="2"/>
      <scheme val="minor"/>
    </font>
    <font>
      <sz val="11"/>
      <color rgb="FF00B050"/>
      <name val="Calibri"/>
      <family val="2"/>
      <scheme val="minor"/>
    </font>
    <font>
      <b/>
      <sz val="11"/>
      <color theme="1" tint="0.499984740745262"/>
      <name val="Calibri"/>
      <family val="2"/>
      <scheme val="minor"/>
    </font>
    <font>
      <u/>
      <sz val="11"/>
      <color indexed="12"/>
      <name val="Arial"/>
      <family val="2"/>
    </font>
    <font>
      <sz val="10"/>
      <color theme="1" tint="0.499984740745262"/>
      <name val="Arial"/>
      <family val="2"/>
    </font>
    <font>
      <sz val="12"/>
      <color theme="1"/>
      <name val="Calibri"/>
      <family val="2"/>
      <scheme val="minor"/>
    </font>
  </fonts>
  <fills count="14">
    <fill>
      <patternFill patternType="none"/>
    </fill>
    <fill>
      <patternFill patternType="gray125"/>
    </fill>
    <fill>
      <patternFill patternType="solid">
        <fgColor rgb="FFF8F8F8"/>
        <bgColor indexed="64"/>
      </patternFill>
    </fill>
    <fill>
      <patternFill patternType="solid">
        <fgColor rgb="FFFFFFCC"/>
        <bgColor indexed="64"/>
      </patternFill>
    </fill>
    <fill>
      <patternFill patternType="solid">
        <fgColor rgb="FFCCFFFF"/>
        <bgColor indexed="64"/>
      </patternFill>
    </fill>
    <fill>
      <patternFill patternType="solid">
        <fgColor theme="1" tint="0.34998626667073579"/>
        <bgColor theme="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right/>
      <top style="medium">
        <color theme="0" tint="-0.14996795556505021"/>
      </top>
      <bottom style="medium">
        <color theme="0" tint="-0.14996795556505021"/>
      </bottom>
      <diagonal/>
    </border>
  </borders>
  <cellStyleXfs count="13">
    <xf numFmtId="0" fontId="0" fillId="0" borderId="0"/>
    <xf numFmtId="44" fontId="8" fillId="0" borderId="0" applyFont="0" applyFill="0" applyBorder="0" applyAlignment="0" applyProtection="0"/>
    <xf numFmtId="9" fontId="8" fillId="0" borderId="0" applyFont="0" applyFill="0" applyBorder="0" applyAlignment="0" applyProtection="0"/>
    <xf numFmtId="0" fontId="10" fillId="0" borderId="0"/>
    <xf numFmtId="0" fontId="18" fillId="0" borderId="0" applyNumberFormat="0" applyFill="0" applyBorder="0" applyAlignment="0" applyProtection="0"/>
    <xf numFmtId="0" fontId="21" fillId="0" borderId="0" applyNumberFormat="0" applyFill="0" applyAlignment="0" applyProtection="0"/>
    <xf numFmtId="0" fontId="8" fillId="0" borderId="0" applyNumberFormat="0" applyFill="0" applyProtection="0">
      <alignment horizontal="right" indent="1"/>
    </xf>
    <xf numFmtId="167" fontId="8" fillId="0" borderId="28">
      <alignment horizontal="center" vertical="center"/>
    </xf>
    <xf numFmtId="0" fontId="21" fillId="0" borderId="0" applyNumberFormat="0" applyFill="0" applyProtection="0">
      <alignment vertical="top"/>
    </xf>
    <xf numFmtId="0" fontId="8" fillId="0" borderId="33" applyFill="0">
      <alignment horizontal="center" vertical="center"/>
    </xf>
    <xf numFmtId="0" fontId="8" fillId="0" borderId="33" applyFill="0">
      <alignment horizontal="left" vertical="center" indent="2"/>
    </xf>
    <xf numFmtId="168" fontId="8" fillId="0" borderId="33" applyFill="0">
      <alignment horizontal="center" vertical="center"/>
    </xf>
    <xf numFmtId="0" fontId="25" fillId="0" borderId="0" applyNumberFormat="0" applyFill="0" applyBorder="0" applyAlignment="0" applyProtection="0">
      <alignment vertical="top"/>
      <protection locked="0"/>
    </xf>
  </cellStyleXfs>
  <cellXfs count="173">
    <xf numFmtId="0" fontId="0" fillId="0" borderId="0" xfId="0"/>
    <xf numFmtId="8" fontId="0" fillId="0" borderId="0" xfId="0" applyNumberFormat="1"/>
    <xf numFmtId="164" fontId="0" fillId="0" borderId="0" xfId="0" applyNumberFormat="1"/>
    <xf numFmtId="8"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1" fillId="2" borderId="13"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14" xfId="0" applyFont="1" applyFill="1" applyBorder="1" applyAlignment="1">
      <alignment horizontal="center" vertical="center" wrapText="1"/>
    </xf>
    <xf numFmtId="164" fontId="1" fillId="0" borderId="1"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0" fontId="1" fillId="0" borderId="17" xfId="0" applyFont="1" applyBorder="1" applyAlignment="1">
      <alignment horizontal="center" vertical="center" wrapText="1"/>
    </xf>
    <xf numFmtId="0" fontId="1" fillId="0" borderId="13" xfId="0" applyFont="1" applyBorder="1" applyAlignment="1">
      <alignment horizontal="center" vertical="center" wrapText="1"/>
    </xf>
    <xf numFmtId="164" fontId="1" fillId="0" borderId="13" xfId="0" applyNumberFormat="1" applyFont="1" applyBorder="1" applyAlignment="1">
      <alignment horizontal="center" vertical="center" wrapText="1"/>
    </xf>
    <xf numFmtId="0" fontId="1" fillId="0" borderId="14" xfId="0" applyFont="1" applyBorder="1" applyAlignment="1">
      <alignment horizontal="center" vertical="center" wrapText="1"/>
    </xf>
    <xf numFmtId="164" fontId="1" fillId="0" borderId="10"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165" fontId="1" fillId="0" borderId="16" xfId="0" applyNumberFormat="1" applyFont="1" applyBorder="1" applyAlignment="1">
      <alignment horizontal="center" vertical="center" wrapText="1"/>
    </xf>
    <xf numFmtId="8" fontId="0" fillId="0" borderId="0" xfId="0" applyNumberFormat="1" applyAlignment="1">
      <alignment vertical="center"/>
    </xf>
    <xf numFmtId="164" fontId="1" fillId="0" borderId="11" xfId="0" applyNumberFormat="1" applyFont="1" applyBorder="1" applyAlignment="1">
      <alignment horizontal="center" vertical="center" wrapText="1"/>
    </xf>
    <xf numFmtId="164" fontId="6" fillId="0" borderId="11"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1" fillId="0" borderId="16" xfId="0" applyFont="1" applyBorder="1" applyAlignment="1">
      <alignment horizontal="center" vertical="center" wrapText="1"/>
    </xf>
    <xf numFmtId="165" fontId="0" fillId="0" borderId="0" xfId="0" applyNumberFormat="1"/>
    <xf numFmtId="164" fontId="1" fillId="0" borderId="14" xfId="0" applyNumberFormat="1" applyFont="1" applyBorder="1" applyAlignment="1">
      <alignment horizontal="center" vertical="center" wrapText="1"/>
    </xf>
    <xf numFmtId="8" fontId="2" fillId="0" borderId="0" xfId="0" applyNumberFormat="1" applyFont="1" applyAlignment="1">
      <alignment horizontal="center" vertical="center" wrapText="1"/>
    </xf>
    <xf numFmtId="8" fontId="3" fillId="0" borderId="0" xfId="0" applyNumberFormat="1" applyFont="1" applyAlignment="1">
      <alignment horizontal="center" vertical="center" wrapText="1"/>
    </xf>
    <xf numFmtId="6" fontId="1" fillId="0" borderId="0" xfId="0" applyNumberFormat="1" applyFont="1" applyAlignment="1">
      <alignment horizontal="center" vertical="center" wrapText="1"/>
    </xf>
    <xf numFmtId="8" fontId="4" fillId="0" borderId="0" xfId="0" applyNumberFormat="1" applyFont="1" applyAlignment="1">
      <alignment horizontal="center" vertical="center" wrapText="1"/>
    </xf>
    <xf numFmtId="164" fontId="7" fillId="0" borderId="11" xfId="0" applyNumberFormat="1" applyFont="1" applyBorder="1" applyAlignment="1">
      <alignment horizontal="center" vertical="center" wrapText="1"/>
    </xf>
    <xf numFmtId="0" fontId="7" fillId="0" borderId="10" xfId="0" applyFont="1" applyBorder="1" applyAlignment="1">
      <alignment horizontal="center" vertical="center" wrapText="1"/>
    </xf>
    <xf numFmtId="6" fontId="1" fillId="0" borderId="10" xfId="0" applyNumberFormat="1" applyFont="1" applyBorder="1" applyAlignment="1">
      <alignment horizontal="center" vertical="center" wrapText="1"/>
    </xf>
    <xf numFmtId="166" fontId="1" fillId="2" borderId="10" xfId="0" applyNumberFormat="1" applyFont="1" applyFill="1" applyBorder="1" applyAlignment="1">
      <alignment horizontal="center" vertical="center" wrapText="1"/>
    </xf>
    <xf numFmtId="166" fontId="1" fillId="3" borderId="10" xfId="0" applyNumberFormat="1" applyFont="1" applyFill="1" applyBorder="1" applyAlignment="1">
      <alignment horizontal="center" vertical="center" wrapText="1"/>
    </xf>
    <xf numFmtId="166" fontId="1" fillId="4" borderId="10" xfId="0" applyNumberFormat="1" applyFont="1" applyFill="1" applyBorder="1" applyAlignment="1">
      <alignment horizontal="center" vertical="center" wrapText="1"/>
    </xf>
    <xf numFmtId="166" fontId="1" fillId="4" borderId="11" xfId="0" applyNumberFormat="1" applyFont="1" applyFill="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6" fontId="3" fillId="2" borderId="1" xfId="0" applyNumberFormat="1" applyFont="1" applyFill="1" applyBorder="1" applyAlignment="1">
      <alignment horizontal="center" vertical="center" wrapText="1"/>
    </xf>
    <xf numFmtId="6" fontId="11" fillId="2" borderId="1" xfId="0" applyNumberFormat="1" applyFont="1" applyFill="1" applyBorder="1" applyAlignment="1">
      <alignment horizontal="center" vertical="center" wrapText="1"/>
    </xf>
    <xf numFmtId="6" fontId="11" fillId="3" borderId="1" xfId="0" applyNumberFormat="1" applyFont="1" applyFill="1" applyBorder="1" applyAlignment="1">
      <alignment horizontal="center" vertical="center" wrapText="1"/>
    </xf>
    <xf numFmtId="6" fontId="4" fillId="3" borderId="1" xfId="0" applyNumberFormat="1" applyFont="1" applyFill="1" applyBorder="1" applyAlignment="1">
      <alignment horizontal="center" vertical="center" wrapText="1"/>
    </xf>
    <xf numFmtId="6" fontId="4" fillId="4" borderId="1" xfId="0" applyNumberFormat="1" applyFont="1" applyFill="1" applyBorder="1" applyAlignment="1">
      <alignment horizontal="center" vertical="center" wrapText="1"/>
    </xf>
    <xf numFmtId="6" fontId="2" fillId="2" borderId="10" xfId="0" applyNumberFormat="1" applyFont="1" applyFill="1" applyBorder="1" applyAlignment="1">
      <alignment horizontal="center" vertical="center" wrapText="1"/>
    </xf>
    <xf numFmtId="6" fontId="2" fillId="3" borderId="10" xfId="0" applyNumberFormat="1" applyFont="1" applyFill="1" applyBorder="1" applyAlignment="1">
      <alignment horizontal="center" vertical="center" wrapText="1"/>
    </xf>
    <xf numFmtId="6" fontId="2" fillId="4" borderId="10" xfId="0" applyNumberFormat="1" applyFont="1" applyFill="1" applyBorder="1" applyAlignment="1">
      <alignment horizontal="center" vertical="center" wrapText="1"/>
    </xf>
    <xf numFmtId="0" fontId="1" fillId="0" borderId="27" xfId="0" applyFont="1" applyBorder="1" applyAlignment="1">
      <alignment horizontal="center" vertical="center" wrapText="1"/>
    </xf>
    <xf numFmtId="6" fontId="1" fillId="0" borderId="13" xfId="0" applyNumberFormat="1" applyFont="1" applyBorder="1" applyAlignment="1">
      <alignment horizontal="center" vertical="center" wrapText="1"/>
    </xf>
    <xf numFmtId="6" fontId="2" fillId="4" borderId="13" xfId="0" applyNumberFormat="1" applyFont="1" applyFill="1" applyBorder="1" applyAlignment="1">
      <alignment horizontal="center" vertical="center" wrapText="1"/>
    </xf>
    <xf numFmtId="0" fontId="10" fillId="0" borderId="0" xfId="3" applyAlignment="1">
      <alignment wrapText="1"/>
    </xf>
    <xf numFmtId="0" fontId="16" fillId="0" borderId="0" xfId="0" applyFont="1" applyAlignment="1">
      <alignment horizontal="left"/>
    </xf>
    <xf numFmtId="2" fontId="17" fillId="0" borderId="0" xfId="0" applyNumberFormat="1" applyFont="1"/>
    <xf numFmtId="0" fontId="17" fillId="0" borderId="0" xfId="0" applyFont="1"/>
    <xf numFmtId="0" fontId="17" fillId="0" borderId="0" xfId="0" applyFont="1" applyAlignment="1">
      <alignment horizontal="center"/>
    </xf>
    <xf numFmtId="0" fontId="17" fillId="0" borderId="0" xfId="0" applyFont="1" applyAlignment="1">
      <alignment horizontal="center" vertical="center"/>
    </xf>
    <xf numFmtId="0" fontId="10" fillId="0" borderId="0" xfId="3"/>
    <xf numFmtId="0" fontId="19" fillId="0" borderId="0" xfId="4" applyFont="1" applyAlignment="1">
      <alignment horizontal="left"/>
    </xf>
    <xf numFmtId="2" fontId="0" fillId="0" borderId="0" xfId="0" applyNumberFormat="1"/>
    <xf numFmtId="0" fontId="20" fillId="0" borderId="0" xfId="0" applyFont="1" applyAlignment="1">
      <alignment horizontal="center"/>
    </xf>
    <xf numFmtId="0" fontId="0" fillId="0" borderId="0" xfId="0" applyAlignment="1">
      <alignment horizontal="center"/>
    </xf>
    <xf numFmtId="0" fontId="8" fillId="0" borderId="0" xfId="6" applyAlignment="1"/>
    <xf numFmtId="2" fontId="8" fillId="0" borderId="0" xfId="6" applyNumberFormat="1" applyAlignment="1">
      <alignment horizontal="right"/>
    </xf>
    <xf numFmtId="9" fontId="9" fillId="0" borderId="28" xfId="0" applyNumberFormat="1" applyFont="1" applyBorder="1" applyAlignment="1">
      <alignment horizontal="center" vertical="center"/>
    </xf>
    <xf numFmtId="166" fontId="9" fillId="0" borderId="28" xfId="0" applyNumberFormat="1" applyFont="1" applyBorder="1" applyAlignment="1">
      <alignment horizontal="center" vertical="center"/>
    </xf>
    <xf numFmtId="0" fontId="0" fillId="0" borderId="31" xfId="0" applyBorder="1"/>
    <xf numFmtId="2" fontId="0" fillId="0" borderId="31" xfId="0" applyNumberFormat="1" applyBorder="1"/>
    <xf numFmtId="0" fontId="20" fillId="0" borderId="31" xfId="0" applyFont="1" applyBorder="1"/>
    <xf numFmtId="0" fontId="22" fillId="5" borderId="32" xfId="0" applyFont="1" applyFill="1" applyBorder="1" applyAlignment="1">
      <alignment horizontal="left" vertical="center" indent="1"/>
    </xf>
    <xf numFmtId="0" fontId="22" fillId="5" borderId="32" xfId="0" applyFont="1" applyFill="1" applyBorder="1" applyAlignment="1">
      <alignment horizontal="center" vertical="center" wrapText="1"/>
    </xf>
    <xf numFmtId="2" fontId="22" fillId="5" borderId="32" xfId="0" applyNumberFormat="1" applyFont="1" applyFill="1" applyBorder="1" applyAlignment="1">
      <alignment horizontal="center" vertical="center" wrapText="1"/>
    </xf>
    <xf numFmtId="0" fontId="0" fillId="0" borderId="0" xfId="0" applyAlignment="1">
      <alignment wrapText="1"/>
    </xf>
    <xf numFmtId="0" fontId="20" fillId="0" borderId="0" xfId="0" applyFont="1"/>
    <xf numFmtId="0" fontId="9" fillId="6" borderId="33" xfId="0" applyFont="1" applyFill="1" applyBorder="1" applyAlignment="1">
      <alignment horizontal="left" vertical="center" indent="1"/>
    </xf>
    <xf numFmtId="0" fontId="8" fillId="6" borderId="33" xfId="9" applyFill="1">
      <alignment horizontal="center" vertical="center"/>
    </xf>
    <xf numFmtId="2" fontId="20" fillId="6" borderId="33" xfId="2" applyNumberFormat="1" applyFont="1" applyFill="1" applyBorder="1" applyAlignment="1">
      <alignment horizontal="center" vertical="center"/>
    </xf>
    <xf numFmtId="9" fontId="23" fillId="6" borderId="33" xfId="2" applyFont="1" applyFill="1" applyBorder="1" applyAlignment="1">
      <alignment horizontal="center" vertical="center"/>
    </xf>
    <xf numFmtId="168" fontId="20" fillId="6" borderId="33" xfId="0" applyNumberFormat="1" applyFont="1" applyFill="1" applyBorder="1" applyAlignment="1">
      <alignment horizontal="center" vertical="center"/>
    </xf>
    <xf numFmtId="168" fontId="23" fillId="6" borderId="33" xfId="0" applyNumberFormat="1" applyFont="1" applyFill="1" applyBorder="1" applyAlignment="1">
      <alignment horizontal="center" vertical="center"/>
    </xf>
    <xf numFmtId="0" fontId="0" fillId="0" borderId="0" xfId="0" applyAlignment="1">
      <alignment vertical="center"/>
    </xf>
    <xf numFmtId="0" fontId="8" fillId="7" borderId="33" xfId="10" applyFill="1">
      <alignment horizontal="left" vertical="center" indent="2"/>
    </xf>
    <xf numFmtId="0" fontId="8" fillId="7" borderId="33" xfId="9" applyFill="1">
      <alignment horizontal="center" vertical="center"/>
    </xf>
    <xf numFmtId="169" fontId="20" fillId="7" borderId="33" xfId="1" applyNumberFormat="1" applyFont="1" applyFill="1" applyBorder="1" applyAlignment="1">
      <alignment horizontal="center" vertical="center"/>
    </xf>
    <xf numFmtId="9" fontId="23" fillId="7" borderId="33" xfId="2" applyFont="1" applyFill="1" applyBorder="1" applyAlignment="1">
      <alignment horizontal="center" vertical="center"/>
    </xf>
    <xf numFmtId="169" fontId="23" fillId="7" borderId="33" xfId="1" applyNumberFormat="1" applyFont="1" applyFill="1" applyBorder="1" applyAlignment="1">
      <alignment horizontal="center" vertical="center"/>
    </xf>
    <xf numFmtId="9" fontId="20" fillId="7" borderId="33" xfId="2" applyFont="1" applyFill="1" applyBorder="1" applyAlignment="1">
      <alignment horizontal="center" vertical="center"/>
    </xf>
    <xf numFmtId="0" fontId="9" fillId="8" borderId="33" xfId="0" applyFont="1" applyFill="1" applyBorder="1" applyAlignment="1">
      <alignment horizontal="left" vertical="center" indent="1"/>
    </xf>
    <xf numFmtId="0" fontId="8" fillId="8" borderId="33" xfId="9" applyFill="1">
      <alignment horizontal="center" vertical="center"/>
    </xf>
    <xf numFmtId="169" fontId="20" fillId="8" borderId="33" xfId="1" applyNumberFormat="1" applyFont="1" applyFill="1" applyBorder="1" applyAlignment="1">
      <alignment horizontal="center" vertical="center"/>
    </xf>
    <xf numFmtId="9" fontId="23" fillId="8" borderId="33" xfId="2" applyFont="1" applyFill="1" applyBorder="1" applyAlignment="1">
      <alignment horizontal="center" vertical="center"/>
    </xf>
    <xf numFmtId="169" fontId="23" fillId="8" borderId="33" xfId="1" applyNumberFormat="1" applyFont="1" applyFill="1" applyBorder="1" applyAlignment="1">
      <alignment horizontal="center" vertical="center"/>
    </xf>
    <xf numFmtId="9" fontId="20" fillId="8" borderId="33" xfId="2" applyFont="1" applyFill="1" applyBorder="1" applyAlignment="1">
      <alignment horizontal="center" vertical="center"/>
    </xf>
    <xf numFmtId="0" fontId="8" fillId="9" borderId="33" xfId="10" applyFill="1">
      <alignment horizontal="left" vertical="center" indent="2"/>
    </xf>
    <xf numFmtId="0" fontId="8" fillId="9" borderId="33" xfId="9" applyFill="1">
      <alignment horizontal="center" vertical="center"/>
    </xf>
    <xf numFmtId="169" fontId="20" fillId="9" borderId="33" xfId="1" applyNumberFormat="1" applyFont="1" applyFill="1" applyBorder="1" applyAlignment="1">
      <alignment horizontal="center" vertical="center"/>
    </xf>
    <xf numFmtId="9" fontId="23" fillId="9" borderId="33" xfId="2" applyFont="1" applyFill="1" applyBorder="1" applyAlignment="1">
      <alignment horizontal="center" vertical="center"/>
    </xf>
    <xf numFmtId="169" fontId="23" fillId="9" borderId="33" xfId="1" applyNumberFormat="1" applyFont="1" applyFill="1" applyBorder="1" applyAlignment="1">
      <alignment horizontal="center" vertical="center"/>
    </xf>
    <xf numFmtId="9" fontId="20" fillId="9" borderId="33" xfId="2" applyFont="1" applyFill="1" applyBorder="1" applyAlignment="1">
      <alignment horizontal="center" vertical="center"/>
    </xf>
    <xf numFmtId="0" fontId="9" fillId="10" borderId="33" xfId="0" applyFont="1" applyFill="1" applyBorder="1" applyAlignment="1">
      <alignment horizontal="left" vertical="center" indent="1"/>
    </xf>
    <xf numFmtId="0" fontId="8" fillId="10" borderId="33" xfId="9" applyFill="1">
      <alignment horizontal="center" vertical="center"/>
    </xf>
    <xf numFmtId="169" fontId="20" fillId="10" borderId="33" xfId="1" applyNumberFormat="1" applyFont="1" applyFill="1" applyBorder="1" applyAlignment="1">
      <alignment horizontal="center" vertical="center"/>
    </xf>
    <xf numFmtId="9" fontId="23" fillId="10" borderId="33" xfId="2" applyFont="1" applyFill="1" applyBorder="1" applyAlignment="1">
      <alignment horizontal="center" vertical="center"/>
    </xf>
    <xf numFmtId="169" fontId="23" fillId="10" borderId="33" xfId="1" applyNumberFormat="1" applyFont="1" applyFill="1" applyBorder="1" applyAlignment="1">
      <alignment horizontal="center" vertical="center"/>
    </xf>
    <xf numFmtId="9" fontId="20" fillId="10" borderId="33" xfId="2" applyFont="1" applyFill="1" applyBorder="1" applyAlignment="1">
      <alignment horizontal="center" vertical="center"/>
    </xf>
    <xf numFmtId="0" fontId="8" fillId="11" borderId="33" xfId="10" applyFill="1">
      <alignment horizontal="left" vertical="center" indent="2"/>
    </xf>
    <xf numFmtId="0" fontId="8" fillId="11" borderId="33" xfId="9" applyFill="1">
      <alignment horizontal="center" vertical="center"/>
    </xf>
    <xf numFmtId="169" fontId="20" fillId="11" borderId="33" xfId="1" applyNumberFormat="1" applyFont="1" applyFill="1" applyBorder="1" applyAlignment="1">
      <alignment horizontal="center" vertical="center"/>
    </xf>
    <xf numFmtId="9" fontId="23" fillId="11" borderId="33" xfId="2" applyFont="1" applyFill="1" applyBorder="1" applyAlignment="1">
      <alignment horizontal="center" vertical="center"/>
    </xf>
    <xf numFmtId="169" fontId="23" fillId="11" borderId="33" xfId="1" applyNumberFormat="1" applyFont="1" applyFill="1" applyBorder="1" applyAlignment="1">
      <alignment horizontal="center" vertical="center"/>
    </xf>
    <xf numFmtId="9" fontId="20" fillId="11" borderId="33" xfId="2" applyFont="1" applyFill="1" applyBorder="1" applyAlignment="1">
      <alignment horizontal="center" vertical="center"/>
    </xf>
    <xf numFmtId="0" fontId="9" fillId="12" borderId="33" xfId="0" applyFont="1" applyFill="1" applyBorder="1" applyAlignment="1">
      <alignment horizontal="left" vertical="center" indent="1"/>
    </xf>
    <xf numFmtId="0" fontId="8" fillId="12" borderId="33" xfId="9" applyFill="1">
      <alignment horizontal="center" vertical="center"/>
    </xf>
    <xf numFmtId="169" fontId="20" fillId="12" borderId="33" xfId="1" applyNumberFormat="1" applyFont="1" applyFill="1" applyBorder="1" applyAlignment="1">
      <alignment horizontal="center" vertical="center"/>
    </xf>
    <xf numFmtId="9" fontId="20" fillId="12" borderId="33" xfId="2" applyFont="1" applyFill="1" applyBorder="1" applyAlignment="1">
      <alignment horizontal="center" vertical="center"/>
    </xf>
    <xf numFmtId="0" fontId="8" fillId="13" borderId="33" xfId="10" applyFill="1">
      <alignment horizontal="left" vertical="center" indent="2"/>
    </xf>
    <xf numFmtId="0" fontId="8" fillId="13" borderId="33" xfId="9" applyFill="1">
      <alignment horizontal="center" vertical="center"/>
    </xf>
    <xf numFmtId="169" fontId="20" fillId="13" borderId="33" xfId="1" applyNumberFormat="1" applyFont="1" applyFill="1" applyBorder="1" applyAlignment="1">
      <alignment horizontal="center" vertical="center"/>
    </xf>
    <xf numFmtId="9" fontId="20" fillId="13" borderId="33" xfId="2" applyFont="1" applyFill="1" applyBorder="1" applyAlignment="1">
      <alignment horizontal="center" vertical="center"/>
    </xf>
    <xf numFmtId="0" fontId="8" fillId="0" borderId="33" xfId="10">
      <alignment horizontal="left" vertical="center" indent="2"/>
    </xf>
    <xf numFmtId="0" fontId="8" fillId="0" borderId="33" xfId="9">
      <alignment horizontal="center" vertical="center"/>
    </xf>
    <xf numFmtId="2" fontId="20" fillId="0" borderId="33" xfId="2" applyNumberFormat="1" applyFont="1" applyBorder="1" applyAlignment="1">
      <alignment horizontal="center" vertical="center"/>
    </xf>
    <xf numFmtId="9" fontId="20" fillId="0" borderId="33" xfId="2" applyFont="1" applyBorder="1" applyAlignment="1">
      <alignment horizontal="center" vertical="center"/>
    </xf>
    <xf numFmtId="168" fontId="20" fillId="0" borderId="33" xfId="11" applyFont="1">
      <alignment horizontal="center" vertical="center"/>
    </xf>
    <xf numFmtId="168" fontId="8" fillId="0" borderId="33" xfId="11">
      <alignment horizontal="center" vertical="center"/>
    </xf>
    <xf numFmtId="0" fontId="24" fillId="0" borderId="0" xfId="0" applyFont="1"/>
    <xf numFmtId="0" fontId="10" fillId="0" borderId="0" xfId="0" applyFont="1" applyAlignment="1">
      <alignment horizontal="center"/>
    </xf>
    <xf numFmtId="0" fontId="26" fillId="0" borderId="0" xfId="12" applyFont="1" applyAlignment="1" applyProtection="1"/>
    <xf numFmtId="9" fontId="9" fillId="0" borderId="0" xfId="0" applyNumberFormat="1" applyFont="1" applyAlignment="1">
      <alignment horizontal="center" vertical="center"/>
    </xf>
    <xf numFmtId="166" fontId="9" fillId="0" borderId="0" xfId="0" applyNumberFormat="1" applyFont="1" applyAlignment="1">
      <alignment horizontal="center" vertical="center"/>
    </xf>
    <xf numFmtId="166" fontId="0" fillId="0" borderId="0" xfId="0" applyNumberFormat="1" applyAlignment="1">
      <alignment horizontal="right"/>
    </xf>
    <xf numFmtId="0" fontId="27" fillId="0" borderId="0" xfId="5" applyFont="1" applyAlignment="1">
      <alignment vertical="center"/>
    </xf>
    <xf numFmtId="0" fontId="27" fillId="0" borderId="0" xfId="8" applyFont="1" applyAlignment="1">
      <alignment vertical="center"/>
    </xf>
    <xf numFmtId="9" fontId="20" fillId="11" borderId="33" xfId="1" applyNumberFormat="1" applyFont="1" applyFill="1" applyBorder="1" applyAlignment="1">
      <alignment horizontal="center" vertical="center"/>
    </xf>
    <xf numFmtId="9" fontId="20" fillId="9" borderId="33" xfId="1" applyNumberFormat="1" applyFont="1" applyFill="1" applyBorder="1" applyAlignment="1">
      <alignment horizontal="center" vertical="center"/>
    </xf>
    <xf numFmtId="9" fontId="20" fillId="13" borderId="33" xfId="1" applyNumberFormat="1" applyFont="1" applyFill="1" applyBorder="1" applyAlignment="1">
      <alignment horizontal="center" vertical="center"/>
    </xf>
    <xf numFmtId="9" fontId="0" fillId="0" borderId="28" xfId="0" applyNumberForma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3"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6" xfId="0" applyFont="1" applyFill="1" applyBorder="1" applyAlignment="1">
      <alignment horizontal="center" vertical="center" wrapText="1"/>
    </xf>
    <xf numFmtId="166" fontId="1" fillId="4" borderId="21" xfId="0" applyNumberFormat="1" applyFont="1" applyFill="1" applyBorder="1" applyAlignment="1">
      <alignment horizontal="center" vertical="center" wrapText="1"/>
    </xf>
    <xf numFmtId="166" fontId="1" fillId="4" borderId="22" xfId="0" applyNumberFormat="1" applyFont="1" applyFill="1" applyBorder="1" applyAlignment="1">
      <alignment horizontal="center" vertical="center" wrapText="1"/>
    </xf>
    <xf numFmtId="166" fontId="1" fillId="4" borderId="24" xfId="0" applyNumberFormat="1" applyFont="1" applyFill="1" applyBorder="1" applyAlignment="1">
      <alignment horizontal="center" vertical="center" wrapText="1"/>
    </xf>
    <xf numFmtId="0" fontId="1" fillId="0" borderId="9" xfId="0" applyFont="1" applyBorder="1" applyAlignment="1">
      <alignment horizontal="right" vertical="center" wrapText="1"/>
    </xf>
    <xf numFmtId="0" fontId="1" fillId="0" borderId="10" xfId="0" applyFont="1" applyBorder="1" applyAlignment="1">
      <alignment horizontal="right" vertical="center" wrapText="1"/>
    </xf>
    <xf numFmtId="6" fontId="1" fillId="0" borderId="10" xfId="0" applyNumberFormat="1" applyFont="1" applyBorder="1" applyAlignment="1">
      <alignment horizontal="center" vertical="center" wrapText="1"/>
    </xf>
    <xf numFmtId="6" fontId="1" fillId="0" borderId="8" xfId="0" applyNumberFormat="1" applyFont="1" applyBorder="1" applyAlignment="1">
      <alignment horizontal="center" vertical="center" wrapText="1"/>
    </xf>
    <xf numFmtId="0" fontId="1" fillId="0" borderId="7" xfId="0" applyFont="1" applyBorder="1" applyAlignment="1">
      <alignment horizontal="right" vertical="center" wrapText="1"/>
    </xf>
    <xf numFmtId="0" fontId="1" fillId="0" borderId="8" xfId="0" applyFont="1" applyBorder="1" applyAlignment="1">
      <alignment horizontal="right" vertical="center" wrapText="1"/>
    </xf>
    <xf numFmtId="166" fontId="1" fillId="2" borderId="8" xfId="0" applyNumberFormat="1" applyFont="1" applyFill="1" applyBorder="1" applyAlignment="1">
      <alignment horizontal="center" vertical="center" wrapText="1"/>
    </xf>
    <xf numFmtId="166" fontId="1" fillId="3" borderId="21" xfId="0" applyNumberFormat="1" applyFont="1" applyFill="1" applyBorder="1" applyAlignment="1">
      <alignment horizontal="center" vertical="center" wrapText="1"/>
    </xf>
    <xf numFmtId="166" fontId="1" fillId="3" borderId="22" xfId="0" applyNumberFormat="1" applyFont="1" applyFill="1" applyBorder="1" applyAlignment="1">
      <alignment horizontal="center" vertical="center" wrapText="1"/>
    </xf>
    <xf numFmtId="166" fontId="1" fillId="3" borderId="23" xfId="0" applyNumberFormat="1" applyFont="1" applyFill="1" applyBorder="1" applyAlignment="1">
      <alignment horizontal="center" vertical="center" wrapText="1"/>
    </xf>
    <xf numFmtId="14" fontId="8" fillId="0" borderId="28" xfId="7" applyNumberFormat="1">
      <alignment horizontal="center" vertical="center"/>
    </xf>
    <xf numFmtId="14" fontId="8" fillId="0" borderId="29" xfId="7" applyNumberFormat="1" applyBorder="1">
      <alignment horizontal="center" vertical="center"/>
    </xf>
    <xf numFmtId="14" fontId="8" fillId="0" borderId="30" xfId="7" applyNumberFormat="1" applyBorder="1">
      <alignment horizontal="center" vertical="center"/>
    </xf>
    <xf numFmtId="0" fontId="1" fillId="0" borderId="15" xfId="0" applyFont="1" applyBorder="1" applyAlignment="1">
      <alignment horizontal="right" vertical="center" wrapText="1"/>
    </xf>
    <xf numFmtId="0" fontId="1" fillId="0" borderId="16" xfId="0" applyFont="1" applyBorder="1" applyAlignment="1">
      <alignment horizontal="right"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cellXfs>
  <cellStyles count="13">
    <cellStyle name="Currency" xfId="1" builtinId="4"/>
    <cellStyle name="Date" xfId="11" xr:uid="{33041BD6-2D60-4E7E-8B54-36F879309ADB}"/>
    <cellStyle name="Heading 1 2" xfId="5" xr:uid="{9E8F9A56-F7A2-4A1A-A26F-E78499792B66}"/>
    <cellStyle name="Heading 2 2" xfId="8" xr:uid="{7B9DD0AA-4DAE-45FB-BF5E-F89ADBC371CA}"/>
    <cellStyle name="Heading 3 2" xfId="6" xr:uid="{704DAB3E-1A87-48A6-B314-8697FF218A0D}"/>
    <cellStyle name="Hyperlink 2" xfId="12" xr:uid="{8A61B769-E922-42D1-8BD9-90C340CB7CDF}"/>
    <cellStyle name="Name" xfId="9" xr:uid="{C9B7799A-4847-4735-AC77-F58857C708A9}"/>
    <cellStyle name="Normal" xfId="0" builtinId="0"/>
    <cellStyle name="Percent" xfId="2" builtinId="5"/>
    <cellStyle name="Project Start" xfId="7" xr:uid="{09BA3742-6828-4824-98C7-4A56B05D5174}"/>
    <cellStyle name="Task" xfId="10" xr:uid="{4AD81787-1980-41B2-AAFB-A332994BA717}"/>
    <cellStyle name="Title 2" xfId="4" xr:uid="{A6C7F8D3-79FD-4AF5-A559-61BEB4C1A486}"/>
    <cellStyle name="zHiddenText" xfId="3" xr:uid="{DD88E1BE-01DC-4028-8F9A-33A0EDF19A99}"/>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Earned Value S-Curve</a:t>
            </a:r>
          </a:p>
          <a:p>
            <a:pPr>
              <a:defRPr/>
            </a:pPr>
            <a:r>
              <a:rPr lang="en-US"/>
              <a:t>Total</a:t>
            </a:r>
            <a:r>
              <a:rPr lang="en-US" baseline="0"/>
              <a:t> Program</a:t>
            </a:r>
            <a:endParaRPr lang="en-US"/>
          </a:p>
        </c:rich>
      </c:tx>
      <c:layout>
        <c:manualLayout>
          <c:xMode val="edge"/>
          <c:yMode val="edge"/>
          <c:x val="0.40874190726159237"/>
          <c:y val="1.251958032789470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674992238873362E-2"/>
          <c:y val="0.1160878085904037"/>
          <c:w val="0.90840346569582031"/>
          <c:h val="0.74493449893583563"/>
        </c:manualLayout>
      </c:layout>
      <c:lineChart>
        <c:grouping val="standard"/>
        <c:varyColors val="0"/>
        <c:ser>
          <c:idx val="1"/>
          <c:order val="0"/>
          <c:tx>
            <c:strRef>
              <c:f>'Ex 7 - S-Curve'!$B$8</c:f>
              <c:strCache>
                <c:ptCount val="1"/>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'Ex 7 - S-Curve'!$C$8:$N$8</c:f>
              <c:numCache>
                <c:formatCode>0.00</c:formatCode>
                <c:ptCount val="12"/>
              </c:numCache>
            </c:numRef>
          </c:val>
          <c:smooth val="0"/>
          <c:extLst>
            <c:ext xmlns:c16="http://schemas.microsoft.com/office/drawing/2014/chart" uri="{C3380CC4-5D6E-409C-BE32-E72D297353CC}">
              <c16:uniqueId val="{00000000-D933-4CD6-B69E-8E079233522B}"/>
            </c:ext>
          </c:extLst>
        </c:ser>
        <c:ser>
          <c:idx val="2"/>
          <c:order val="1"/>
          <c:tx>
            <c:strRef>
              <c:f>'Ex 7 - S-Curve'!$B$9</c:f>
              <c:strCache>
                <c:ptCount val="1"/>
                <c:pt idx="0">
                  <c:v>PLANNED VALUE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'Ex 7 - S-Curve'!$C$9:$N$9</c:f>
              <c:numCache>
                <c:formatCode>"$"#,##0</c:formatCode>
                <c:ptCount val="12"/>
                <c:pt idx="0">
                  <c:v>30000</c:v>
                </c:pt>
                <c:pt idx="1">
                  <c:v>360000</c:v>
                </c:pt>
                <c:pt idx="2">
                  <c:v>790000</c:v>
                </c:pt>
                <c:pt idx="3">
                  <c:v>860000</c:v>
                </c:pt>
                <c:pt idx="4">
                  <c:v>930000</c:v>
                </c:pt>
                <c:pt idx="5">
                  <c:v>1560000</c:v>
                </c:pt>
                <c:pt idx="6">
                  <c:v>2420000</c:v>
                </c:pt>
                <c:pt idx="7">
                  <c:v>3850000</c:v>
                </c:pt>
                <c:pt idx="8">
                  <c:v>4980000</c:v>
                </c:pt>
                <c:pt idx="9">
                  <c:v>5260000</c:v>
                </c:pt>
                <c:pt idx="10">
                  <c:v>5340000</c:v>
                </c:pt>
                <c:pt idx="11">
                  <c:v>5370000</c:v>
                </c:pt>
              </c:numCache>
            </c:numRef>
          </c:val>
          <c:smooth val="0"/>
          <c:extLst>
            <c:ext xmlns:c16="http://schemas.microsoft.com/office/drawing/2014/chart" uri="{C3380CC4-5D6E-409C-BE32-E72D297353CC}">
              <c16:uniqueId val="{00000001-D933-4CD6-B69E-8E079233522B}"/>
            </c:ext>
          </c:extLst>
        </c:ser>
        <c:ser>
          <c:idx val="3"/>
          <c:order val="2"/>
          <c:tx>
            <c:strRef>
              <c:f>'Ex 7 - S-Curve'!$B$10</c:f>
              <c:strCache>
                <c:ptCount val="1"/>
                <c:pt idx="0">
                  <c:v>EARNED VALUE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'Ex 7 - S-Curve'!$C$10:$N$10</c:f>
              <c:numCache>
                <c:formatCode>"$"#,##0</c:formatCode>
                <c:ptCount val="12"/>
                <c:pt idx="0">
                  <c:v>30000</c:v>
                </c:pt>
                <c:pt idx="1">
                  <c:v>350000</c:v>
                </c:pt>
                <c:pt idx="2">
                  <c:v>800000</c:v>
                </c:pt>
                <c:pt idx="3">
                  <c:v>950000</c:v>
                </c:pt>
                <c:pt idx="4">
                  <c:v>1068000</c:v>
                </c:pt>
              </c:numCache>
            </c:numRef>
          </c:val>
          <c:smooth val="0"/>
          <c:extLst>
            <c:ext xmlns:c16="http://schemas.microsoft.com/office/drawing/2014/chart" uri="{C3380CC4-5D6E-409C-BE32-E72D297353CC}">
              <c16:uniqueId val="{00000002-D933-4CD6-B69E-8E079233522B}"/>
            </c:ext>
          </c:extLst>
        </c:ser>
        <c:ser>
          <c:idx val="4"/>
          <c:order val="3"/>
          <c:tx>
            <c:strRef>
              <c:f>'Ex 7 - S-Curve'!$B$11</c:f>
              <c:strCache>
                <c:ptCount val="1"/>
                <c:pt idx="0">
                  <c:v>ACTUAL COSTS</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'Ex 7 - S-Curve'!$C$11:$N$11</c:f>
              <c:numCache>
                <c:formatCode>"$"#,##0</c:formatCode>
                <c:ptCount val="12"/>
                <c:pt idx="0">
                  <c:v>25000</c:v>
                </c:pt>
                <c:pt idx="1">
                  <c:v>400000</c:v>
                </c:pt>
                <c:pt idx="2">
                  <c:v>850000</c:v>
                </c:pt>
                <c:pt idx="3">
                  <c:v>970000</c:v>
                </c:pt>
                <c:pt idx="4">
                  <c:v>1075000</c:v>
                </c:pt>
              </c:numCache>
            </c:numRef>
          </c:val>
          <c:smooth val="0"/>
          <c:extLst>
            <c:ext xmlns:c16="http://schemas.microsoft.com/office/drawing/2014/chart" uri="{C3380CC4-5D6E-409C-BE32-E72D297353CC}">
              <c16:uniqueId val="{00000003-D933-4CD6-B69E-8E079233522B}"/>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669946271"/>
        <c:axId val="1239206511"/>
      </c:lineChart>
      <c:catAx>
        <c:axId val="669946271"/>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Weeks after NTP</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239206511"/>
        <c:crosses val="autoZero"/>
        <c:auto val="1"/>
        <c:lblAlgn val="ctr"/>
        <c:lblOffset val="100"/>
        <c:noMultiLvlLbl val="0"/>
      </c:catAx>
      <c:valAx>
        <c:axId val="123920651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669946271"/>
        <c:crosses val="autoZero"/>
        <c:crossBetween val="between"/>
      </c:valAx>
      <c:spPr>
        <a:noFill/>
        <a:ln>
          <a:noFill/>
        </a:ln>
        <a:effectLst/>
      </c:spPr>
    </c:plotArea>
    <c:legend>
      <c:legendPos val="r"/>
      <c:legendEntry>
        <c:idx val="0"/>
        <c:delete val="1"/>
      </c:legendEntry>
      <c:layout>
        <c:manualLayout>
          <c:xMode val="edge"/>
          <c:yMode val="edge"/>
          <c:x val="0.83460728699235165"/>
          <c:y val="0.67756614524634751"/>
          <c:w val="0.15076736375694974"/>
          <c:h val="0.1677886583891248"/>
        </c:manualLayout>
      </c:layout>
      <c:overlay val="0"/>
      <c:spPr>
        <a:solidFill>
          <a:schemeClr val="bg1"/>
        </a:solid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Earned Value S-Curve</a:t>
            </a:r>
          </a:p>
          <a:p>
            <a:pPr>
              <a:defRPr/>
            </a:pPr>
            <a:r>
              <a:rPr lang="en-US"/>
              <a:t>As of Jan</a:t>
            </a:r>
            <a:r>
              <a:rPr lang="en-US" baseline="0"/>
              <a:t> 10, </a:t>
            </a:r>
            <a:r>
              <a:rPr lang="en-US"/>
              <a:t>2027</a:t>
            </a:r>
          </a:p>
        </c:rich>
      </c:tx>
      <c:layout>
        <c:manualLayout>
          <c:xMode val="edge"/>
          <c:yMode val="edge"/>
          <c:x val="0.40874190726159237"/>
          <c:y val="1.251958032789470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674992238873362E-2"/>
          <c:y val="0.1160878085904037"/>
          <c:w val="0.90840346569582031"/>
          <c:h val="0.74493449893583563"/>
        </c:manualLayout>
      </c:layout>
      <c:lineChart>
        <c:grouping val="standard"/>
        <c:varyColors val="0"/>
        <c:ser>
          <c:idx val="1"/>
          <c:order val="0"/>
          <c:tx>
            <c:strRef>
              <c:f>'Ex 7 - S-Curve'!$B$8</c:f>
              <c:strCache>
                <c:ptCount val="1"/>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Lit>
              <c:ptCount val="5"/>
              <c:pt idx="0">
                <c:v>1</c:v>
              </c:pt>
              <c:pt idx="1">
                <c:v>2</c:v>
              </c:pt>
              <c:pt idx="2">
                <c:v>3</c:v>
              </c:pt>
              <c:pt idx="3">
                <c:v>4</c:v>
              </c:pt>
              <c:pt idx="4">
                <c:v>5</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'Ex 7 - S-Curve'!$C$8:$N$8</c15:sqref>
                  </c15:fullRef>
                </c:ext>
              </c:extLst>
              <c:f>'Ex 7 - S-Curve'!$C$8:$G$8</c:f>
              <c:numCache>
                <c:formatCode>0.00</c:formatCode>
                <c:ptCount val="5"/>
              </c:numCache>
            </c:numRef>
          </c:val>
          <c:smooth val="0"/>
          <c:extLst>
            <c:ext xmlns:c16="http://schemas.microsoft.com/office/drawing/2014/chart" uri="{C3380CC4-5D6E-409C-BE32-E72D297353CC}">
              <c16:uniqueId val="{00000000-BA5F-4057-90A4-215823EBEB94}"/>
            </c:ext>
          </c:extLst>
        </c:ser>
        <c:ser>
          <c:idx val="2"/>
          <c:order val="1"/>
          <c:tx>
            <c:strRef>
              <c:f>'Ex 7 - S-Curve'!$B$9</c:f>
              <c:strCache>
                <c:ptCount val="1"/>
                <c:pt idx="0">
                  <c:v>PLANNED VALUE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Lit>
              <c:ptCount val="5"/>
              <c:pt idx="0">
                <c:v>1</c:v>
              </c:pt>
              <c:pt idx="1">
                <c:v>2</c:v>
              </c:pt>
              <c:pt idx="2">
                <c:v>3</c:v>
              </c:pt>
              <c:pt idx="3">
                <c:v>4</c:v>
              </c:pt>
              <c:pt idx="4">
                <c:v>5</c:v>
              </c:pt>
              <c:pt idx="5">
                <c:v>6</c:v>
              </c:pt>
              <c:pt idx="6">
                <c:v>7</c:v>
              </c:pt>
              <c:pt idx="7">
                <c:v>8</c:v>
              </c:pt>
              <c:pt idx="8">
                <c:v>9</c:v>
              </c:pt>
              <c:pt idx="9">
                <c:v>10</c:v>
              </c:pt>
              <c:pt idx="10">
                <c:v>11</c:v>
              </c:pt>
              <c:pt idx="11">
                <c:v>12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'Ex 7 - S-Curve'!$C$9:$G$9</c15:sqref>
                  </c15:fullRef>
                </c:ext>
              </c:extLst>
              <c:f>'Ex 7 - S-Curve'!$C$9:$G$9</c:f>
              <c:numCache>
                <c:formatCode>"$"#,##0</c:formatCode>
                <c:ptCount val="5"/>
                <c:pt idx="0">
                  <c:v>30000</c:v>
                </c:pt>
                <c:pt idx="1">
                  <c:v>360000</c:v>
                </c:pt>
                <c:pt idx="2">
                  <c:v>790000</c:v>
                </c:pt>
                <c:pt idx="3">
                  <c:v>860000</c:v>
                </c:pt>
                <c:pt idx="4">
                  <c:v>930000</c:v>
                </c:pt>
              </c:numCache>
            </c:numRef>
          </c:val>
          <c:smooth val="0"/>
          <c:extLst>
            <c:ext xmlns:c16="http://schemas.microsoft.com/office/drawing/2014/chart" uri="{C3380CC4-5D6E-409C-BE32-E72D297353CC}">
              <c16:uniqueId val="{00000001-BA5F-4057-90A4-215823EBEB94}"/>
            </c:ext>
          </c:extLst>
        </c:ser>
        <c:ser>
          <c:idx val="3"/>
          <c:order val="2"/>
          <c:tx>
            <c:strRef>
              <c:f>'Ex 7 - S-Curve'!$B$10</c:f>
              <c:strCache>
                <c:ptCount val="1"/>
                <c:pt idx="0">
                  <c:v>EARNED VALUE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Lit>
              <c:ptCount val="5"/>
              <c:pt idx="0">
                <c:v>1</c:v>
              </c:pt>
              <c:pt idx="1">
                <c:v>2</c:v>
              </c:pt>
              <c:pt idx="2">
                <c:v>3</c:v>
              </c:pt>
              <c:pt idx="3">
                <c:v>4</c:v>
              </c:pt>
              <c:pt idx="4">
                <c:v>5</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'Ex 7 - S-Curve'!$C$10:$N$10</c15:sqref>
                  </c15:fullRef>
                </c:ext>
              </c:extLst>
              <c:f>'Ex 7 - S-Curve'!$C$10:$G$10</c:f>
              <c:numCache>
                <c:formatCode>"$"#,##0</c:formatCode>
                <c:ptCount val="5"/>
                <c:pt idx="0">
                  <c:v>30000</c:v>
                </c:pt>
                <c:pt idx="1">
                  <c:v>350000</c:v>
                </c:pt>
                <c:pt idx="2">
                  <c:v>800000</c:v>
                </c:pt>
                <c:pt idx="3">
                  <c:v>950000</c:v>
                </c:pt>
                <c:pt idx="4">
                  <c:v>1068000</c:v>
                </c:pt>
              </c:numCache>
            </c:numRef>
          </c:val>
          <c:smooth val="0"/>
          <c:extLst>
            <c:ext xmlns:c16="http://schemas.microsoft.com/office/drawing/2014/chart" uri="{C3380CC4-5D6E-409C-BE32-E72D297353CC}">
              <c16:uniqueId val="{00000002-BA5F-4057-90A4-215823EBEB94}"/>
            </c:ext>
          </c:extLst>
        </c:ser>
        <c:ser>
          <c:idx val="4"/>
          <c:order val="3"/>
          <c:tx>
            <c:strRef>
              <c:f>'Ex 7 - S-Curve'!$B$11</c:f>
              <c:strCache>
                <c:ptCount val="1"/>
                <c:pt idx="0">
                  <c:v>ACTUAL COSTS</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Lit>
              <c:ptCount val="5"/>
              <c:pt idx="0">
                <c:v>1</c:v>
              </c:pt>
              <c:pt idx="1">
                <c:v>2</c:v>
              </c:pt>
              <c:pt idx="2">
                <c:v>3</c:v>
              </c:pt>
              <c:pt idx="3">
                <c:v>4</c:v>
              </c:pt>
              <c:pt idx="4">
                <c:v>5</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'Ex 7 - S-Curve'!$C$11:$N$11</c15:sqref>
                  </c15:fullRef>
                </c:ext>
              </c:extLst>
              <c:f>'Ex 7 - S-Curve'!$C$11:$G$11</c:f>
              <c:numCache>
                <c:formatCode>"$"#,##0</c:formatCode>
                <c:ptCount val="5"/>
                <c:pt idx="0">
                  <c:v>25000</c:v>
                </c:pt>
                <c:pt idx="1">
                  <c:v>400000</c:v>
                </c:pt>
                <c:pt idx="2">
                  <c:v>850000</c:v>
                </c:pt>
                <c:pt idx="3">
                  <c:v>970000</c:v>
                </c:pt>
                <c:pt idx="4">
                  <c:v>1075000</c:v>
                </c:pt>
              </c:numCache>
            </c:numRef>
          </c:val>
          <c:smooth val="0"/>
          <c:extLst>
            <c:ext xmlns:c16="http://schemas.microsoft.com/office/drawing/2014/chart" uri="{C3380CC4-5D6E-409C-BE32-E72D297353CC}">
              <c16:uniqueId val="{00000003-BA5F-4057-90A4-215823EBEB94}"/>
            </c:ext>
          </c:extLst>
        </c:ser>
        <c:dLbls>
          <c:showLegendKey val="0"/>
          <c:showVal val="0"/>
          <c:showCatName val="0"/>
          <c:showSerName val="0"/>
          <c:showPercent val="0"/>
          <c:showBubbleSize val="0"/>
        </c:dLbls>
        <c:hiLowLines>
          <c:spPr>
            <a:ln w="9525" cap="flat" cmpd="sng" algn="ctr">
              <a:noFill/>
              <a:round/>
            </a:ln>
            <a:effectLst/>
          </c:spPr>
        </c:hiLowLines>
        <c:marker val="1"/>
        <c:smooth val="0"/>
        <c:axId val="669946271"/>
        <c:axId val="1239206511"/>
      </c:lineChart>
      <c:catAx>
        <c:axId val="669946271"/>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Quarters after Program Start</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239206511"/>
        <c:crosses val="autoZero"/>
        <c:auto val="1"/>
        <c:lblAlgn val="ctr"/>
        <c:lblOffset val="100"/>
        <c:noMultiLvlLbl val="0"/>
      </c:catAx>
      <c:valAx>
        <c:axId val="123920651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669946271"/>
        <c:crosses val="autoZero"/>
        <c:crossBetween val="between"/>
      </c:valAx>
      <c:spPr>
        <a:noFill/>
        <a:ln>
          <a:noFill/>
        </a:ln>
        <a:effectLst/>
      </c:spPr>
    </c:plotArea>
    <c:legend>
      <c:legendPos val="r"/>
      <c:legendEntry>
        <c:idx val="0"/>
        <c:delete val="1"/>
      </c:legendEntry>
      <c:layout>
        <c:manualLayout>
          <c:xMode val="edge"/>
          <c:yMode val="edge"/>
          <c:x val="0.83460728699235165"/>
          <c:y val="0.67756614524634751"/>
          <c:w val="0.15076736375694974"/>
          <c:h val="0.1677886583891248"/>
        </c:manualLayout>
      </c:layout>
      <c:overlay val="0"/>
      <c:spPr>
        <a:solidFill>
          <a:schemeClr val="bg1"/>
        </a:solid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300990</xdr:colOff>
      <xdr:row>11</xdr:row>
      <xdr:rowOff>323856</xdr:rowOff>
    </xdr:from>
    <xdr:to>
      <xdr:col>13</xdr:col>
      <xdr:colOff>129540</xdr:colOff>
      <xdr:row>23</xdr:row>
      <xdr:rowOff>133350</xdr:rowOff>
    </xdr:to>
    <xdr:graphicFrame macro="">
      <xdr:nvGraphicFramePr>
        <xdr:cNvPr id="2" name="Chart 1">
          <a:extLst>
            <a:ext uri="{FF2B5EF4-FFF2-40B4-BE49-F238E27FC236}">
              <a16:creationId xmlns:a16="http://schemas.microsoft.com/office/drawing/2014/main" id="{C1E0C553-0935-42A4-9533-671094992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24</xdr:row>
      <xdr:rowOff>0</xdr:rowOff>
    </xdr:from>
    <xdr:to>
      <xdr:col>12</xdr:col>
      <xdr:colOff>552450</xdr:colOff>
      <xdr:row>35</xdr:row>
      <xdr:rowOff>190494</xdr:rowOff>
    </xdr:to>
    <xdr:graphicFrame macro="">
      <xdr:nvGraphicFramePr>
        <xdr:cNvPr id="3" name="Chart 2">
          <a:extLst>
            <a:ext uri="{FF2B5EF4-FFF2-40B4-BE49-F238E27FC236}">
              <a16:creationId xmlns:a16="http://schemas.microsoft.com/office/drawing/2014/main" id="{D0A84EC3-723C-4FD5-B79C-D90CAE0078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omputer\Documents\SunCam\DM%20for%20CIPs\Design%20Schedule%20and%20Budget%20Examples.xlsx" TargetMode="External"/><Relationship Id="rId1" Type="http://schemas.openxmlformats.org/officeDocument/2006/relationships/externalLinkPath" Target="/Users/Computer/Documents/SunCam/DM%20for%20CIPs/Design%20Schedule%20and%20Budget%20Examp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 4 - Baseline"/>
      <sheetName val="Ex 5 - Progress"/>
      <sheetName val="Ex 6 - Budget"/>
      <sheetName val="Ex 8 - S-Curve"/>
    </sheetNames>
    <sheetDataSet>
      <sheetData sheetId="0">
        <row r="3">
          <cell r="G3">
            <v>45201</v>
          </cell>
        </row>
        <row r="4">
          <cell r="G4">
            <v>1</v>
          </cell>
        </row>
      </sheetData>
      <sheetData sheetId="1"/>
      <sheetData sheetId="2"/>
      <sheetData sheetId="3">
        <row r="8">
          <cell r="B8" t="str">
            <v>PLANNED VALUE</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B1D96-A472-4B53-BCF2-CF538D9C105B}">
  <dimension ref="B1:S15"/>
  <sheetViews>
    <sheetView tabSelected="1" zoomScale="90" zoomScaleNormal="90" workbookViewId="0">
      <selection activeCell="D21" sqref="D21"/>
    </sheetView>
  </sheetViews>
  <sheetFormatPr defaultRowHeight="14.4" x14ac:dyDescent="0.3"/>
  <cols>
    <col min="1" max="1" width="4.6640625" customWidth="1"/>
    <col min="3" max="3" width="28.109375" customWidth="1"/>
    <col min="4" max="4" width="15.33203125" customWidth="1"/>
    <col min="5" max="16" width="12.5546875" customWidth="1"/>
  </cols>
  <sheetData>
    <row r="1" spans="2:19" ht="15" thickBot="1" x14ac:dyDescent="0.35"/>
    <row r="2" spans="2:19" ht="40.5" customHeight="1" x14ac:dyDescent="0.3">
      <c r="B2" s="141" t="s">
        <v>48</v>
      </c>
      <c r="C2" s="142"/>
      <c r="D2" s="142"/>
      <c r="E2" s="142"/>
      <c r="F2" s="142"/>
      <c r="G2" s="142"/>
      <c r="H2" s="142"/>
      <c r="I2" s="142"/>
      <c r="J2" s="142"/>
      <c r="K2" s="142"/>
      <c r="L2" s="142"/>
      <c r="M2" s="142"/>
      <c r="N2" s="142"/>
      <c r="O2" s="142"/>
      <c r="P2" s="143"/>
    </row>
    <row r="3" spans="2:19" ht="21.6" customHeight="1" x14ac:dyDescent="0.3">
      <c r="B3" s="144" t="s">
        <v>50</v>
      </c>
      <c r="C3" s="146" t="s">
        <v>49</v>
      </c>
      <c r="D3" s="146" t="s">
        <v>84</v>
      </c>
      <c r="E3" s="148">
        <v>2026</v>
      </c>
      <c r="F3" s="148"/>
      <c r="G3" s="148"/>
      <c r="H3" s="148"/>
      <c r="I3" s="149">
        <v>2027</v>
      </c>
      <c r="J3" s="149"/>
      <c r="K3" s="149"/>
      <c r="L3" s="149"/>
      <c r="M3" s="150">
        <v>2028</v>
      </c>
      <c r="N3" s="150"/>
      <c r="O3" s="150"/>
      <c r="P3" s="151"/>
    </row>
    <row r="4" spans="2:19" ht="21.6" customHeight="1" thickBot="1" x14ac:dyDescent="0.35">
      <c r="B4" s="145"/>
      <c r="C4" s="147"/>
      <c r="D4" s="147"/>
      <c r="E4" s="9" t="s">
        <v>10</v>
      </c>
      <c r="F4" s="9" t="s">
        <v>11</v>
      </c>
      <c r="G4" s="9" t="s">
        <v>12</v>
      </c>
      <c r="H4" s="9" t="s">
        <v>13</v>
      </c>
      <c r="I4" s="10" t="s">
        <v>10</v>
      </c>
      <c r="J4" s="10" t="s">
        <v>11</v>
      </c>
      <c r="K4" s="10" t="s">
        <v>12</v>
      </c>
      <c r="L4" s="10" t="s">
        <v>13</v>
      </c>
      <c r="M4" s="11" t="s">
        <v>10</v>
      </c>
      <c r="N4" s="11" t="s">
        <v>11</v>
      </c>
      <c r="O4" s="11" t="s">
        <v>12</v>
      </c>
      <c r="P4" s="12" t="s">
        <v>13</v>
      </c>
      <c r="S4" t="s">
        <v>16</v>
      </c>
    </row>
    <row r="5" spans="2:19" ht="15.6" thickTop="1" x14ac:dyDescent="0.3">
      <c r="B5" s="42">
        <v>1</v>
      </c>
      <c r="C5" s="8" t="s">
        <v>42</v>
      </c>
      <c r="D5" s="37">
        <f>SUM(E5:P5)</f>
        <v>360000</v>
      </c>
      <c r="E5" s="49">
        <v>30000</v>
      </c>
      <c r="F5" s="49">
        <v>30000</v>
      </c>
      <c r="G5" s="49">
        <v>30000</v>
      </c>
      <c r="H5" s="49">
        <v>30000</v>
      </c>
      <c r="I5" s="50">
        <v>30000</v>
      </c>
      <c r="J5" s="50">
        <v>30000</v>
      </c>
      <c r="K5" s="50">
        <v>30000</v>
      </c>
      <c r="L5" s="50">
        <v>30000</v>
      </c>
      <c r="M5" s="51">
        <v>30000</v>
      </c>
      <c r="N5" s="51">
        <v>30000</v>
      </c>
      <c r="O5" s="51">
        <v>30000</v>
      </c>
      <c r="P5" s="51">
        <v>30000</v>
      </c>
      <c r="S5" s="24">
        <f>SUM(E5:P5)-D5</f>
        <v>0</v>
      </c>
    </row>
    <row r="6" spans="2:19" ht="15" x14ac:dyDescent="0.3">
      <c r="B6" s="43">
        <v>2</v>
      </c>
      <c r="C6" s="7" t="s">
        <v>43</v>
      </c>
      <c r="D6" s="37">
        <f t="shared" ref="D6:D10" si="0">SUM(E6:P6)</f>
        <v>1220000</v>
      </c>
      <c r="E6" s="5" t="s">
        <v>9</v>
      </c>
      <c r="F6" s="44">
        <v>100000</v>
      </c>
      <c r="G6" s="44">
        <v>100000</v>
      </c>
      <c r="H6" s="45">
        <v>10000</v>
      </c>
      <c r="I6" s="46">
        <v>10000</v>
      </c>
      <c r="J6" s="47">
        <v>100000</v>
      </c>
      <c r="K6" s="47">
        <v>200000</v>
      </c>
      <c r="L6" s="47">
        <v>300000</v>
      </c>
      <c r="M6" s="48">
        <v>300000</v>
      </c>
      <c r="N6" s="48">
        <v>100000</v>
      </c>
      <c r="O6" s="6" t="s">
        <v>9</v>
      </c>
      <c r="P6" s="6" t="s">
        <v>9</v>
      </c>
      <c r="S6" s="24">
        <f t="shared" ref="S6:S11" si="1">SUM(E6:P6)-D6</f>
        <v>0</v>
      </c>
    </row>
    <row r="7" spans="2:19" ht="15" x14ac:dyDescent="0.3">
      <c r="B7" s="43">
        <v>4</v>
      </c>
      <c r="C7" s="7" t="s">
        <v>44</v>
      </c>
      <c r="D7" s="37">
        <f t="shared" si="0"/>
        <v>820000</v>
      </c>
      <c r="E7" s="5" t="s">
        <v>9</v>
      </c>
      <c r="F7" s="44">
        <v>50000</v>
      </c>
      <c r="G7" s="44">
        <v>50000</v>
      </c>
      <c r="H7" s="45">
        <v>10000</v>
      </c>
      <c r="I7" s="46">
        <v>10000</v>
      </c>
      <c r="J7" s="47">
        <v>100000</v>
      </c>
      <c r="K7" s="47">
        <v>300000</v>
      </c>
      <c r="L7" s="47">
        <v>200000</v>
      </c>
      <c r="M7" s="48">
        <v>100000</v>
      </c>
      <c r="N7" s="6" t="s">
        <v>9</v>
      </c>
      <c r="O7" s="6" t="s">
        <v>9</v>
      </c>
      <c r="P7" s="6" t="s">
        <v>9</v>
      </c>
      <c r="S7" s="24">
        <f t="shared" si="1"/>
        <v>0</v>
      </c>
    </row>
    <row r="8" spans="2:19" ht="15" x14ac:dyDescent="0.3">
      <c r="B8" s="43">
        <v>5</v>
      </c>
      <c r="C8" s="7" t="s">
        <v>45</v>
      </c>
      <c r="D8" s="37">
        <f t="shared" si="0"/>
        <v>2120000</v>
      </c>
      <c r="E8" s="5" t="s">
        <v>9</v>
      </c>
      <c r="F8" s="44">
        <v>50000</v>
      </c>
      <c r="G8" s="44">
        <v>150000</v>
      </c>
      <c r="H8" s="45">
        <v>10000</v>
      </c>
      <c r="I8" s="46">
        <v>10000</v>
      </c>
      <c r="J8" s="47">
        <v>300000</v>
      </c>
      <c r="K8" s="47">
        <v>300000</v>
      </c>
      <c r="L8" s="47">
        <v>600000</v>
      </c>
      <c r="M8" s="48">
        <v>600000</v>
      </c>
      <c r="N8" s="48">
        <v>100000</v>
      </c>
      <c r="O8" s="6" t="s">
        <v>9</v>
      </c>
      <c r="P8" s="6" t="s">
        <v>9</v>
      </c>
      <c r="S8" s="24">
        <f t="shared" si="1"/>
        <v>0</v>
      </c>
    </row>
    <row r="9" spans="2:19" ht="15" x14ac:dyDescent="0.3">
      <c r="B9" s="43">
        <v>6</v>
      </c>
      <c r="C9" s="7" t="s">
        <v>46</v>
      </c>
      <c r="D9" s="37">
        <f t="shared" si="0"/>
        <v>750000</v>
      </c>
      <c r="E9" s="5" t="s">
        <v>9</v>
      </c>
      <c r="F9" s="44">
        <v>100000</v>
      </c>
      <c r="G9" s="44">
        <v>100000</v>
      </c>
      <c r="H9" s="45">
        <v>10000</v>
      </c>
      <c r="I9" s="46">
        <v>10000</v>
      </c>
      <c r="J9" s="47">
        <v>100000</v>
      </c>
      <c r="K9" s="47">
        <v>30000</v>
      </c>
      <c r="L9" s="47">
        <v>300000</v>
      </c>
      <c r="M9" s="48">
        <v>100000</v>
      </c>
      <c r="N9" s="6" t="s">
        <v>9</v>
      </c>
      <c r="O9" s="6" t="s">
        <v>9</v>
      </c>
      <c r="P9" s="6" t="s">
        <v>9</v>
      </c>
      <c r="S9" s="24">
        <f t="shared" si="1"/>
        <v>0</v>
      </c>
    </row>
    <row r="10" spans="2:19" ht="15.6" thickBot="1" x14ac:dyDescent="0.35">
      <c r="B10" s="52">
        <v>7</v>
      </c>
      <c r="C10" s="16" t="s">
        <v>47</v>
      </c>
      <c r="D10" s="53">
        <f t="shared" si="0"/>
        <v>100000</v>
      </c>
      <c r="E10" s="9" t="s">
        <v>9</v>
      </c>
      <c r="F10" s="9" t="s">
        <v>9</v>
      </c>
      <c r="G10" s="9" t="s">
        <v>9</v>
      </c>
      <c r="H10" s="9" t="s">
        <v>9</v>
      </c>
      <c r="I10" s="10" t="s">
        <v>9</v>
      </c>
      <c r="J10" s="10" t="s">
        <v>9</v>
      </c>
      <c r="K10" s="10" t="s">
        <v>9</v>
      </c>
      <c r="L10" s="10" t="s">
        <v>9</v>
      </c>
      <c r="M10" s="11" t="s">
        <v>9</v>
      </c>
      <c r="N10" s="54">
        <v>50000</v>
      </c>
      <c r="O10" s="54">
        <v>50000</v>
      </c>
      <c r="P10" s="11" t="s">
        <v>9</v>
      </c>
      <c r="S10" s="24">
        <f t="shared" si="1"/>
        <v>0</v>
      </c>
    </row>
    <row r="11" spans="2:19" ht="23.25" customHeight="1" thickTop="1" x14ac:dyDescent="0.3">
      <c r="B11" s="155" t="s">
        <v>14</v>
      </c>
      <c r="C11" s="156"/>
      <c r="D11" s="157">
        <f t="shared" ref="D11:P11" si="2">SUM(D5:D10)</f>
        <v>5370000</v>
      </c>
      <c r="E11" s="38">
        <f t="shared" si="2"/>
        <v>30000</v>
      </c>
      <c r="F11" s="38">
        <f t="shared" si="2"/>
        <v>330000</v>
      </c>
      <c r="G11" s="38">
        <f t="shared" si="2"/>
        <v>430000</v>
      </c>
      <c r="H11" s="38">
        <f t="shared" si="2"/>
        <v>70000</v>
      </c>
      <c r="I11" s="39">
        <f t="shared" si="2"/>
        <v>70000</v>
      </c>
      <c r="J11" s="39">
        <f t="shared" si="2"/>
        <v>630000</v>
      </c>
      <c r="K11" s="39">
        <f t="shared" si="2"/>
        <v>860000</v>
      </c>
      <c r="L11" s="39">
        <f t="shared" si="2"/>
        <v>1430000</v>
      </c>
      <c r="M11" s="40">
        <f t="shared" si="2"/>
        <v>1130000</v>
      </c>
      <c r="N11" s="40">
        <f t="shared" si="2"/>
        <v>280000</v>
      </c>
      <c r="O11" s="40">
        <f t="shared" si="2"/>
        <v>80000</v>
      </c>
      <c r="P11" s="41">
        <f t="shared" si="2"/>
        <v>30000</v>
      </c>
      <c r="S11" s="24">
        <f t="shared" si="1"/>
        <v>0</v>
      </c>
    </row>
    <row r="12" spans="2:19" ht="22.5" customHeight="1" thickBot="1" x14ac:dyDescent="0.35">
      <c r="B12" s="159" t="s">
        <v>15</v>
      </c>
      <c r="C12" s="160"/>
      <c r="D12" s="158"/>
      <c r="E12" s="161">
        <f>SUM(E11:H11)</f>
        <v>860000</v>
      </c>
      <c r="F12" s="161"/>
      <c r="G12" s="161"/>
      <c r="H12" s="161"/>
      <c r="I12" s="162">
        <f>SUM(I11:L11)</f>
        <v>2990000</v>
      </c>
      <c r="J12" s="163"/>
      <c r="K12" s="163"/>
      <c r="L12" s="164"/>
      <c r="M12" s="152">
        <f>SUM(M11:P11)</f>
        <v>1520000</v>
      </c>
      <c r="N12" s="153"/>
      <c r="O12" s="153"/>
      <c r="P12" s="154"/>
      <c r="S12" s="24">
        <f>SUM(E12:P12)-D11</f>
        <v>0</v>
      </c>
    </row>
    <row r="14" spans="2:19" x14ac:dyDescent="0.3">
      <c r="S14" s="29">
        <f>SUM(D5:D10)-D11</f>
        <v>0</v>
      </c>
    </row>
    <row r="15" spans="2:19" ht="15" x14ac:dyDescent="0.3">
      <c r="E15" s="4"/>
      <c r="F15" s="31"/>
      <c r="G15" s="32"/>
      <c r="H15" s="32"/>
      <c r="I15" s="33"/>
      <c r="J15" s="33"/>
      <c r="K15" s="34"/>
      <c r="L15" s="34"/>
      <c r="M15" s="34"/>
      <c r="N15" s="34"/>
      <c r="O15" s="34"/>
      <c r="P15" s="34"/>
    </row>
  </sheetData>
  <mergeCells count="13">
    <mergeCell ref="M12:P12"/>
    <mergeCell ref="B11:C11"/>
    <mergeCell ref="D11:D12"/>
    <mergeCell ref="B12:C12"/>
    <mergeCell ref="E12:H12"/>
    <mergeCell ref="I12:L12"/>
    <mergeCell ref="B2:P2"/>
    <mergeCell ref="B3:B4"/>
    <mergeCell ref="C3:C4"/>
    <mergeCell ref="D3:D4"/>
    <mergeCell ref="E3:H3"/>
    <mergeCell ref="I3:L3"/>
    <mergeCell ref="M3:P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7442-3704-443A-8295-0B20BDDA533F}">
  <sheetPr>
    <pageSetUpPr fitToPage="1"/>
  </sheetPr>
  <dimension ref="A1:K26"/>
  <sheetViews>
    <sheetView zoomScaleNormal="100" workbookViewId="0">
      <pane ySplit="7" topLeftCell="A8" activePane="bottomLeft" state="frozen"/>
      <selection activeCell="D9" sqref="D9"/>
      <selection pane="bottomLeft" activeCell="D5" sqref="D5"/>
    </sheetView>
  </sheetViews>
  <sheetFormatPr defaultRowHeight="30" customHeight="1" x14ac:dyDescent="0.3"/>
  <cols>
    <col min="1" max="1" width="2.6640625" style="61" customWidth="1"/>
    <col min="2" max="2" width="26.109375" customWidth="1"/>
    <col min="3" max="3" width="10.109375" customWidth="1"/>
    <col min="4" max="4" width="10.88671875" style="63" customWidth="1"/>
    <col min="5" max="5" width="9.5546875" customWidth="1"/>
    <col min="6" max="6" width="13.77734375" style="64" customWidth="1"/>
    <col min="7" max="7" width="12" style="65" customWidth="1"/>
    <col min="8" max="10" width="10.44140625" customWidth="1"/>
  </cols>
  <sheetData>
    <row r="1" spans="1:11" ht="7.8" customHeight="1" x14ac:dyDescent="0.3"/>
    <row r="2" spans="1:11" ht="18" customHeight="1" x14ac:dyDescent="0.5">
      <c r="A2" s="55" t="s">
        <v>51</v>
      </c>
      <c r="C2" s="56"/>
      <c r="D2" s="57"/>
      <c r="E2" s="62" t="s">
        <v>53</v>
      </c>
      <c r="F2" s="59"/>
      <c r="G2" s="59"/>
      <c r="H2" s="60"/>
      <c r="I2" s="60"/>
      <c r="J2" s="60"/>
    </row>
    <row r="3" spans="1:11" ht="18.75" customHeight="1" x14ac:dyDescent="0.3">
      <c r="A3" s="61" t="s">
        <v>52</v>
      </c>
      <c r="B3" s="135" t="s">
        <v>81</v>
      </c>
    </row>
    <row r="4" spans="1:11" ht="21.75" customHeight="1" x14ac:dyDescent="0.3">
      <c r="A4" s="61" t="s">
        <v>54</v>
      </c>
      <c r="B4" s="135" t="s">
        <v>83</v>
      </c>
      <c r="C4" s="66"/>
      <c r="E4" s="66"/>
      <c r="H4" s="67" t="s">
        <v>55</v>
      </c>
      <c r="I4" s="165">
        <v>46397</v>
      </c>
      <c r="J4" s="165"/>
      <c r="K4" s="165"/>
    </row>
    <row r="5" spans="1:11" ht="21.75" customHeight="1" x14ac:dyDescent="0.3">
      <c r="A5" s="55" t="s">
        <v>56</v>
      </c>
      <c r="B5" s="136" t="s">
        <v>82</v>
      </c>
      <c r="C5" s="66"/>
      <c r="E5" s="66"/>
      <c r="H5" s="67" t="s">
        <v>57</v>
      </c>
      <c r="I5" s="68" t="str">
        <f>I22</f>
        <v>OVER</v>
      </c>
      <c r="J5" s="69">
        <f>J22</f>
        <v>7000</v>
      </c>
      <c r="K5" s="140">
        <f>K22</f>
        <v>6.5543071161048693E-3</v>
      </c>
    </row>
    <row r="6" spans="1:11" ht="15" customHeight="1" x14ac:dyDescent="0.3">
      <c r="A6" s="55" t="s">
        <v>58</v>
      </c>
      <c r="B6" s="70"/>
      <c r="C6" s="70"/>
      <c r="D6" s="71"/>
      <c r="E6" s="70"/>
      <c r="F6" s="72"/>
      <c r="G6" s="70"/>
      <c r="H6" s="70"/>
      <c r="I6" s="70"/>
      <c r="J6" s="70"/>
    </row>
    <row r="7" spans="1:11" ht="30" customHeight="1" x14ac:dyDescent="0.3">
      <c r="A7" s="55" t="s">
        <v>59</v>
      </c>
      <c r="B7" s="73"/>
      <c r="C7" s="74" t="s">
        <v>71</v>
      </c>
      <c r="D7" s="75" t="s">
        <v>60</v>
      </c>
      <c r="E7" s="74" t="s">
        <v>61</v>
      </c>
      <c r="F7" s="74" t="s">
        <v>62</v>
      </c>
      <c r="G7" s="74" t="s">
        <v>63</v>
      </c>
      <c r="H7" s="74" t="s">
        <v>64</v>
      </c>
      <c r="I7" s="74" t="s">
        <v>65</v>
      </c>
      <c r="J7" s="74" t="s">
        <v>66</v>
      </c>
      <c r="K7" s="74" t="s">
        <v>92</v>
      </c>
    </row>
    <row r="8" spans="1:11" ht="6" customHeight="1" thickBot="1" x14ac:dyDescent="0.35">
      <c r="A8" s="61" t="s">
        <v>67</v>
      </c>
      <c r="C8" s="76"/>
      <c r="F8" s="77"/>
      <c r="G8"/>
    </row>
    <row r="9" spans="1:11" s="84" customFormat="1" ht="30" customHeight="1" thickBot="1" x14ac:dyDescent="0.35">
      <c r="A9" s="55" t="s">
        <v>68</v>
      </c>
      <c r="B9" s="78" t="s">
        <v>85</v>
      </c>
      <c r="C9" s="79"/>
      <c r="D9" s="80"/>
      <c r="E9" s="81" t="s">
        <v>69</v>
      </c>
      <c r="F9" s="82"/>
      <c r="G9" s="83" t="s">
        <v>69</v>
      </c>
      <c r="H9" s="82"/>
      <c r="I9" s="79"/>
      <c r="J9" s="80"/>
      <c r="K9" s="80"/>
    </row>
    <row r="10" spans="1:11" s="84" customFormat="1" ht="30" customHeight="1" thickBot="1" x14ac:dyDescent="0.35">
      <c r="A10" s="55" t="s">
        <v>70</v>
      </c>
      <c r="B10" s="85" t="s">
        <v>88</v>
      </c>
      <c r="C10" s="86" t="s">
        <v>89</v>
      </c>
      <c r="D10" s="87">
        <v>30000</v>
      </c>
      <c r="E10" s="88">
        <v>1</v>
      </c>
      <c r="F10" s="87">
        <f>D10*E10</f>
        <v>30000</v>
      </c>
      <c r="G10" s="89">
        <v>25000</v>
      </c>
      <c r="H10" s="90">
        <f t="shared" ref="H10" si="0">G10/D10</f>
        <v>0.83333333333333337</v>
      </c>
      <c r="I10" s="86" t="str">
        <f>IF(E10=0,"N/A",IF(G10/F10=1,"ON BUDGET",IF(G10/F10&lt;1,"UNDER","OVER")))</f>
        <v>UNDER</v>
      </c>
      <c r="J10" s="87">
        <f>G10-F10</f>
        <v>-5000</v>
      </c>
      <c r="K10" s="90">
        <f>J10/F10</f>
        <v>-0.16666666666666666</v>
      </c>
    </row>
    <row r="11" spans="1:11" s="84" customFormat="1" ht="30" customHeight="1" thickBot="1" x14ac:dyDescent="0.35">
      <c r="A11" s="61" t="s">
        <v>73</v>
      </c>
      <c r="B11" s="103" t="s">
        <v>86</v>
      </c>
      <c r="C11" s="104"/>
      <c r="D11" s="105"/>
      <c r="E11" s="106"/>
      <c r="F11" s="105"/>
      <c r="G11" s="107"/>
      <c r="H11" s="108"/>
      <c r="I11" s="104"/>
      <c r="J11" s="105"/>
      <c r="K11" s="105"/>
    </row>
    <row r="12" spans="1:11" s="84" customFormat="1" ht="30" hidden="1" customHeight="1" thickBot="1" x14ac:dyDescent="0.35">
      <c r="A12" s="61"/>
      <c r="B12" s="109"/>
      <c r="C12" s="110"/>
      <c r="D12" s="111"/>
      <c r="E12" s="112"/>
      <c r="F12" s="111">
        <f t="shared" ref="F12:F20" si="1">D12*E12</f>
        <v>0</v>
      </c>
      <c r="G12" s="113"/>
      <c r="H12" s="114"/>
      <c r="I12" s="110" t="str">
        <f t="shared" ref="I12:I22" si="2">IF(E12=0,"N/A",IF(G12/F12=1,"ON BUDGET",IF(G12/F12&lt;1,"UNDER","OVER")))</f>
        <v>N/A</v>
      </c>
      <c r="J12" s="111">
        <f t="shared" ref="J12:K22" si="3">G12-F12</f>
        <v>0</v>
      </c>
      <c r="K12" s="111">
        <f t="shared" si="3"/>
        <v>0</v>
      </c>
    </row>
    <row r="13" spans="1:11" s="84" customFormat="1" ht="30" customHeight="1" thickBot="1" x14ac:dyDescent="0.35">
      <c r="A13" s="61"/>
      <c r="B13" s="109" t="s">
        <v>42</v>
      </c>
      <c r="C13" s="110" t="s">
        <v>89</v>
      </c>
      <c r="D13" s="111">
        <v>300000</v>
      </c>
      <c r="E13" s="112">
        <v>0.3</v>
      </c>
      <c r="F13" s="111">
        <f t="shared" si="1"/>
        <v>90000</v>
      </c>
      <c r="G13" s="113">
        <v>75000</v>
      </c>
      <c r="H13" s="114">
        <f t="shared" ref="H13:H18" si="4">G13/D13</f>
        <v>0.25</v>
      </c>
      <c r="I13" s="110" t="str">
        <f t="shared" si="2"/>
        <v>UNDER</v>
      </c>
      <c r="J13" s="111">
        <f t="shared" si="3"/>
        <v>-15000</v>
      </c>
      <c r="K13" s="137">
        <f>J13/F13</f>
        <v>-0.16666666666666666</v>
      </c>
    </row>
    <row r="14" spans="1:11" s="84" customFormat="1" ht="30" customHeight="1" thickBot="1" x14ac:dyDescent="0.35">
      <c r="A14" s="61"/>
      <c r="B14" s="109" t="s">
        <v>43</v>
      </c>
      <c r="C14" s="110" t="s">
        <v>89</v>
      </c>
      <c r="D14" s="111">
        <v>1220000</v>
      </c>
      <c r="E14" s="112">
        <v>0.2</v>
      </c>
      <c r="F14" s="111">
        <f t="shared" si="1"/>
        <v>244000</v>
      </c>
      <c r="G14" s="113">
        <v>250000</v>
      </c>
      <c r="H14" s="114">
        <f t="shared" si="4"/>
        <v>0.20491803278688525</v>
      </c>
      <c r="I14" s="110" t="str">
        <f t="shared" si="2"/>
        <v>OVER</v>
      </c>
      <c r="J14" s="111">
        <f t="shared" si="3"/>
        <v>6000</v>
      </c>
      <c r="K14" s="137">
        <f t="shared" ref="K14:K18" si="5">J14/F14</f>
        <v>2.4590163934426229E-2</v>
      </c>
    </row>
    <row r="15" spans="1:11" s="84" customFormat="1" ht="30" customHeight="1" thickBot="1" x14ac:dyDescent="0.35">
      <c r="A15" s="61"/>
      <c r="B15" s="109" t="s">
        <v>44</v>
      </c>
      <c r="C15" s="110" t="s">
        <v>90</v>
      </c>
      <c r="D15" s="111">
        <v>820000</v>
      </c>
      <c r="E15" s="112">
        <v>0.25</v>
      </c>
      <c r="F15" s="111">
        <f t="shared" si="1"/>
        <v>205000</v>
      </c>
      <c r="G15" s="113">
        <v>200000</v>
      </c>
      <c r="H15" s="114">
        <f t="shared" si="4"/>
        <v>0.24390243902439024</v>
      </c>
      <c r="I15" s="110" t="str">
        <f t="shared" si="2"/>
        <v>UNDER</v>
      </c>
      <c r="J15" s="111">
        <f t="shared" si="3"/>
        <v>-5000</v>
      </c>
      <c r="K15" s="137">
        <f t="shared" si="5"/>
        <v>-2.4390243902439025E-2</v>
      </c>
    </row>
    <row r="16" spans="1:11" s="84" customFormat="1" ht="30" customHeight="1" thickBot="1" x14ac:dyDescent="0.35">
      <c r="A16" s="61"/>
      <c r="B16" s="109" t="s">
        <v>45</v>
      </c>
      <c r="C16" s="110" t="s">
        <v>91</v>
      </c>
      <c r="D16" s="111">
        <v>2120000</v>
      </c>
      <c r="E16" s="112">
        <v>0.2</v>
      </c>
      <c r="F16" s="111">
        <f t="shared" ref="F16" si="6">D16*E16</f>
        <v>424000</v>
      </c>
      <c r="G16" s="113">
        <v>450000</v>
      </c>
      <c r="H16" s="114">
        <f t="shared" si="4"/>
        <v>0.21226415094339623</v>
      </c>
      <c r="I16" s="110" t="str">
        <f t="shared" ref="I16" si="7">IF(E16=0,"N/A",IF(G16/F16=1,"ON BUDGET",IF(G16/F16&lt;1,"UNDER","OVER")))</f>
        <v>OVER</v>
      </c>
      <c r="J16" s="111">
        <f t="shared" ref="J16" si="8">G16-F16</f>
        <v>26000</v>
      </c>
      <c r="K16" s="137">
        <f t="shared" si="5"/>
        <v>6.1320754716981132E-2</v>
      </c>
    </row>
    <row r="17" spans="1:11" s="84" customFormat="1" ht="30" customHeight="1" thickBot="1" x14ac:dyDescent="0.35">
      <c r="A17" s="61"/>
      <c r="B17" s="109" t="s">
        <v>46</v>
      </c>
      <c r="C17" s="110" t="s">
        <v>90</v>
      </c>
      <c r="D17" s="111">
        <v>750000</v>
      </c>
      <c r="E17" s="112">
        <v>0.1</v>
      </c>
      <c r="F17" s="111">
        <f t="shared" si="1"/>
        <v>75000</v>
      </c>
      <c r="G17" s="113">
        <v>75000</v>
      </c>
      <c r="H17" s="114">
        <f t="shared" si="4"/>
        <v>0.1</v>
      </c>
      <c r="I17" s="110" t="str">
        <f t="shared" si="2"/>
        <v>ON BUDGET</v>
      </c>
      <c r="J17" s="111">
        <f t="shared" si="3"/>
        <v>0</v>
      </c>
      <c r="K17" s="137">
        <f t="shared" si="5"/>
        <v>0</v>
      </c>
    </row>
    <row r="18" spans="1:11" s="84" customFormat="1" ht="30" customHeight="1" thickBot="1" x14ac:dyDescent="0.35">
      <c r="A18" s="61"/>
      <c r="B18" s="109" t="s">
        <v>47</v>
      </c>
      <c r="C18" s="110" t="s">
        <v>89</v>
      </c>
      <c r="D18" s="111">
        <v>100000</v>
      </c>
      <c r="E18" s="112"/>
      <c r="F18" s="111">
        <f t="shared" si="1"/>
        <v>0</v>
      </c>
      <c r="G18" s="113">
        <v>0</v>
      </c>
      <c r="H18" s="114">
        <f t="shared" si="4"/>
        <v>0</v>
      </c>
      <c r="I18" s="110" t="str">
        <f t="shared" si="2"/>
        <v>N/A</v>
      </c>
      <c r="J18" s="111">
        <f t="shared" si="3"/>
        <v>0</v>
      </c>
      <c r="K18" s="137" t="e">
        <f t="shared" si="5"/>
        <v>#DIV/0!</v>
      </c>
    </row>
    <row r="19" spans="1:11" s="84" customFormat="1" ht="30" customHeight="1" thickBot="1" x14ac:dyDescent="0.35">
      <c r="A19" s="55" t="s">
        <v>72</v>
      </c>
      <c r="B19" s="91" t="s">
        <v>87</v>
      </c>
      <c r="C19" s="92"/>
      <c r="D19" s="93"/>
      <c r="E19" s="94"/>
      <c r="F19" s="93"/>
      <c r="G19" s="95"/>
      <c r="H19" s="96"/>
      <c r="I19" s="92"/>
      <c r="J19" s="93"/>
      <c r="K19" s="93"/>
    </row>
    <row r="20" spans="1:11" s="84" customFormat="1" ht="30" customHeight="1" thickBot="1" x14ac:dyDescent="0.35">
      <c r="A20" s="55"/>
      <c r="B20" s="97" t="s">
        <v>88</v>
      </c>
      <c r="C20" s="98" t="s">
        <v>89</v>
      </c>
      <c r="D20" s="99">
        <v>30000</v>
      </c>
      <c r="E20" s="100"/>
      <c r="F20" s="99">
        <f t="shared" si="1"/>
        <v>0</v>
      </c>
      <c r="G20" s="101">
        <v>0</v>
      </c>
      <c r="H20" s="102">
        <f t="shared" ref="H20" si="9">G20/D20</f>
        <v>0</v>
      </c>
      <c r="I20" s="98" t="str">
        <f t="shared" si="2"/>
        <v>N/A</v>
      </c>
      <c r="J20" s="99">
        <f t="shared" si="3"/>
        <v>0</v>
      </c>
      <c r="K20" s="138" t="e">
        <f>J20/F20</f>
        <v>#DIV/0!</v>
      </c>
    </row>
    <row r="21" spans="1:11" s="84" customFormat="1" ht="30" customHeight="1" thickBot="1" x14ac:dyDescent="0.35">
      <c r="A21" s="61" t="s">
        <v>73</v>
      </c>
      <c r="B21" s="115" t="s">
        <v>74</v>
      </c>
      <c r="C21" s="116"/>
      <c r="D21" s="117"/>
      <c r="E21" s="118"/>
      <c r="F21" s="117"/>
      <c r="G21" s="117"/>
      <c r="H21" s="118"/>
      <c r="I21" s="116"/>
      <c r="J21" s="117"/>
      <c r="K21" s="117"/>
    </row>
    <row r="22" spans="1:11" s="84" customFormat="1" ht="30" customHeight="1" thickBot="1" x14ac:dyDescent="0.35">
      <c r="A22" s="61"/>
      <c r="B22" s="119" t="s">
        <v>75</v>
      </c>
      <c r="C22" s="120"/>
      <c r="D22" s="121">
        <f>SUM(D9:D21)</f>
        <v>5370000</v>
      </c>
      <c r="E22" s="122">
        <f>F22/D22</f>
        <v>0.19888268156424582</v>
      </c>
      <c r="F22" s="121">
        <f>SUM(F9:F21)</f>
        <v>1068000</v>
      </c>
      <c r="G22" s="121">
        <f>SUM(G9:G21)</f>
        <v>1075000</v>
      </c>
      <c r="H22" s="122">
        <f>G22/D22</f>
        <v>0.20018621973929238</v>
      </c>
      <c r="I22" s="120" t="str">
        <f t="shared" si="2"/>
        <v>OVER</v>
      </c>
      <c r="J22" s="121">
        <f t="shared" si="3"/>
        <v>7000</v>
      </c>
      <c r="K22" s="139">
        <f>J22/F22</f>
        <v>6.5543071161048693E-3</v>
      </c>
    </row>
    <row r="23" spans="1:11" s="84" customFormat="1" ht="16.5" customHeight="1" thickBot="1" x14ac:dyDescent="0.35">
      <c r="A23" s="61" t="s">
        <v>76</v>
      </c>
      <c r="B23" s="123"/>
      <c r="C23" s="124"/>
      <c r="D23" s="125"/>
      <c r="E23" s="126"/>
      <c r="F23" s="127"/>
      <c r="G23" s="128"/>
      <c r="H23" s="128"/>
      <c r="I23" s="128"/>
      <c r="J23" s="128"/>
      <c r="K23" s="128"/>
    </row>
    <row r="25" spans="1:11" ht="30" customHeight="1" x14ac:dyDescent="0.3">
      <c r="C25" s="129"/>
      <c r="H25" s="130"/>
      <c r="I25" s="130"/>
      <c r="J25" s="130"/>
    </row>
    <row r="26" spans="1:11" ht="30" customHeight="1" x14ac:dyDescent="0.3">
      <c r="C26" s="131"/>
    </row>
  </sheetData>
  <mergeCells count="1">
    <mergeCell ref="I4:K4"/>
  </mergeCells>
  <conditionalFormatting sqref="E8:E23 H10:H22">
    <cfRule type="dataBar" priority="6">
      <dataBar>
        <cfvo type="num" val="0"/>
        <cfvo type="num" val="1"/>
        <color theme="0" tint="-0.249977111117893"/>
      </dataBar>
      <extLst>
        <ext xmlns:x14="http://schemas.microsoft.com/office/spreadsheetml/2009/9/main" uri="{B025F937-C7B1-47D3-B67F-A62EFF666E3E}">
          <x14:id>{1F2D4108-1A68-449D-A9AC-0DDC2B8E6C2A}</x14:id>
        </ext>
      </extLst>
    </cfRule>
  </conditionalFormatting>
  <conditionalFormatting sqref="I1:I1048576 J23:J1048576">
    <cfRule type="containsText" dxfId="5" priority="4" operator="containsText" text="OVER">
      <formula>NOT(ISERROR(SEARCH("OVER",I1)))</formula>
    </cfRule>
  </conditionalFormatting>
  <conditionalFormatting sqref="J2:J3 J5:J6 J8">
    <cfRule type="containsText" dxfId="4" priority="3" operator="containsText" text="OVER">
      <formula>NOT(ISERROR(SEARCH("OVER",J2)))</formula>
    </cfRule>
  </conditionalFormatting>
  <conditionalFormatting sqref="K10">
    <cfRule type="dataBar" priority="1">
      <dataBar>
        <cfvo type="num" val="0"/>
        <cfvo type="num" val="1"/>
        <color theme="0" tint="-0.249977111117893"/>
      </dataBar>
      <extLst>
        <ext xmlns:x14="http://schemas.microsoft.com/office/spreadsheetml/2009/9/main" uri="{B025F937-C7B1-47D3-B67F-A62EFF666E3E}">
          <x14:id>{27843150-4F13-492E-8884-8394166CE167}</x14:id>
        </ext>
      </extLst>
    </cfRule>
  </conditionalFormatting>
  <conditionalFormatting sqref="K23">
    <cfRule type="containsText" dxfId="3" priority="2" operator="containsText" text="OVER">
      <formula>NOT(ISERROR(SEARCH("OVER",K23)))</formula>
    </cfRule>
  </conditionalFormatting>
  <dataValidations disablePrompts="1" count="1">
    <dataValidation type="whole" operator="greaterThanOrEqual" allowBlank="1" showInputMessage="1" promptTitle="Display Week" prompt="Changing this number will scroll the Gantt Chart view." sqref="I5:J5" xr:uid="{A4F9D8D2-B4B9-430C-B308-73BA19F65520}">
      <formula1>1</formula1>
    </dataValidation>
  </dataValidations>
  <pageMargins left="0.7" right="0.7" top="0.75" bottom="0.75" header="0.3" footer="0.3"/>
  <pageSetup scale="73" orientation="portrait" r:id="rId1"/>
  <ignoredErrors>
    <ignoredError sqref="E22" formula="1"/>
  </ignoredErrors>
  <extLst>
    <ext xmlns:x14="http://schemas.microsoft.com/office/spreadsheetml/2009/9/main" uri="{78C0D931-6437-407d-A8EE-F0AAD7539E65}">
      <x14:conditionalFormattings>
        <x14:conditionalFormatting xmlns:xm="http://schemas.microsoft.com/office/excel/2006/main">
          <x14:cfRule type="dataBar" id="{1F2D4108-1A68-449D-A9AC-0DDC2B8E6C2A}">
            <x14:dataBar minLength="0" maxLength="100" gradient="0">
              <x14:cfvo type="num">
                <xm:f>0</xm:f>
              </x14:cfvo>
              <x14:cfvo type="num">
                <xm:f>1</xm:f>
              </x14:cfvo>
              <x14:negativeFillColor rgb="FFFF0000"/>
              <x14:axisColor rgb="FF000000"/>
            </x14:dataBar>
          </x14:cfRule>
          <xm:sqref>E8:E23 H10:H22</xm:sqref>
        </x14:conditionalFormatting>
        <x14:conditionalFormatting xmlns:xm="http://schemas.microsoft.com/office/excel/2006/main">
          <x14:cfRule type="dataBar" id="{27843150-4F13-492E-8884-8394166CE167}">
            <x14:dataBar minLength="0" maxLength="100" gradient="0">
              <x14:cfvo type="num">
                <xm:f>0</xm:f>
              </x14:cfvo>
              <x14:cfvo type="num">
                <xm:f>1</xm:f>
              </x14:cfvo>
              <x14:negativeFillColor rgb="FFFF0000"/>
              <x14:axisColor rgb="FF000000"/>
            </x14:dataBar>
          </x14:cfRule>
          <xm:sqref>K10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17AAD-0DDF-4A8E-9E7A-FF7E19AB079F}">
  <sheetPr>
    <pageSetUpPr fitToPage="1"/>
  </sheetPr>
  <dimension ref="A1:P11"/>
  <sheetViews>
    <sheetView zoomScaleNormal="100" workbookViewId="0">
      <selection activeCell="E4" sqref="E4"/>
    </sheetView>
  </sheetViews>
  <sheetFormatPr defaultRowHeight="30" customHeight="1" x14ac:dyDescent="0.3"/>
  <cols>
    <col min="1" max="1" width="2.6640625" style="61" customWidth="1"/>
    <col min="2" max="2" width="26.109375" customWidth="1"/>
    <col min="3" max="3" width="10.109375" customWidth="1"/>
    <col min="4" max="4" width="9.5546875" style="63" customWidth="1"/>
    <col min="5" max="5" width="9.5546875" customWidth="1"/>
    <col min="6" max="6" width="10.44140625" style="64" customWidth="1"/>
    <col min="7" max="7" width="10.44140625" style="65" customWidth="1"/>
    <col min="8" max="10" width="10.44140625" customWidth="1"/>
    <col min="11" max="11" width="10.109375" customWidth="1"/>
    <col min="12" max="12" width="11.109375" customWidth="1"/>
    <col min="13" max="13" width="10.5546875" customWidth="1"/>
    <col min="14" max="14" width="10.44140625" customWidth="1"/>
    <col min="16" max="16" width="10.109375" bestFit="1" customWidth="1"/>
  </cols>
  <sheetData>
    <row r="1" spans="1:16" ht="12.75" customHeight="1" x14ac:dyDescent="0.5">
      <c r="A1" s="55" t="s">
        <v>51</v>
      </c>
      <c r="C1" s="56"/>
      <c r="D1" s="57"/>
      <c r="E1" s="58"/>
      <c r="F1" s="59"/>
      <c r="G1" s="59"/>
      <c r="H1" s="60"/>
      <c r="I1" s="60"/>
      <c r="J1" s="60"/>
    </row>
    <row r="2" spans="1:16" ht="22.8" customHeight="1" x14ac:dyDescent="0.5">
      <c r="A2" s="55"/>
      <c r="C2" s="56"/>
      <c r="D2" s="57"/>
      <c r="E2" s="62" t="s">
        <v>77</v>
      </c>
      <c r="F2" s="59"/>
      <c r="G2" s="59"/>
      <c r="H2" s="60"/>
      <c r="I2" s="60"/>
      <c r="J2" s="60"/>
    </row>
    <row r="3" spans="1:16" ht="18.75" customHeight="1" x14ac:dyDescent="0.35">
      <c r="A3" s="61" t="s">
        <v>52</v>
      </c>
      <c r="B3" s="135" t="s">
        <v>81</v>
      </c>
      <c r="E3" s="62"/>
    </row>
    <row r="4" spans="1:16" ht="21.75" customHeight="1" x14ac:dyDescent="0.3">
      <c r="A4" s="61" t="s">
        <v>54</v>
      </c>
      <c r="B4" s="135" t="s">
        <v>83</v>
      </c>
      <c r="C4" s="66"/>
      <c r="E4" s="66"/>
      <c r="L4" s="67" t="s">
        <v>55</v>
      </c>
      <c r="M4" s="166">
        <v>46397</v>
      </c>
      <c r="N4" s="167"/>
    </row>
    <row r="5" spans="1:16" ht="21.75" customHeight="1" x14ac:dyDescent="0.3">
      <c r="A5" s="55" t="s">
        <v>56</v>
      </c>
      <c r="B5" s="136" t="s">
        <v>82</v>
      </c>
      <c r="C5" s="66"/>
      <c r="E5" s="66"/>
      <c r="H5" s="67"/>
      <c r="I5" s="132"/>
      <c r="J5" s="133"/>
    </row>
    <row r="6" spans="1:16" ht="15" customHeight="1" x14ac:dyDescent="0.3">
      <c r="A6" s="55" t="s">
        <v>58</v>
      </c>
      <c r="B6" s="70"/>
      <c r="C6" s="70"/>
      <c r="D6" s="71"/>
      <c r="E6" s="70"/>
      <c r="F6" s="72"/>
      <c r="G6" s="70"/>
      <c r="H6" s="70"/>
      <c r="I6" s="70"/>
      <c r="J6" s="70"/>
    </row>
    <row r="7" spans="1:16" ht="30" customHeight="1" x14ac:dyDescent="0.3">
      <c r="A7" s="55" t="s">
        <v>59</v>
      </c>
      <c r="B7" s="73" t="s">
        <v>93</v>
      </c>
      <c r="C7" s="74">
        <v>1</v>
      </c>
      <c r="D7" s="74">
        <v>2</v>
      </c>
      <c r="E7" s="74">
        <v>3</v>
      </c>
      <c r="F7" s="74">
        <v>4</v>
      </c>
      <c r="G7" s="74">
        <v>5</v>
      </c>
      <c r="H7" s="74">
        <v>6</v>
      </c>
      <c r="I7" s="74">
        <v>7</v>
      </c>
      <c r="J7" s="74">
        <v>8</v>
      </c>
      <c r="K7" s="74">
        <v>9</v>
      </c>
      <c r="L7" s="74">
        <v>10</v>
      </c>
      <c r="M7" s="74">
        <v>11</v>
      </c>
      <c r="N7" s="74">
        <v>12</v>
      </c>
    </row>
    <row r="8" spans="1:16" ht="6" customHeight="1" x14ac:dyDescent="0.3">
      <c r="A8" s="61" t="s">
        <v>67</v>
      </c>
      <c r="C8" s="76"/>
      <c r="F8" s="77"/>
      <c r="G8"/>
    </row>
    <row r="9" spans="1:16" ht="30" customHeight="1" x14ac:dyDescent="0.3">
      <c r="B9" t="s">
        <v>78</v>
      </c>
      <c r="C9" s="134">
        <f>'Tb 7 - Cash Flow Proj'!E11</f>
        <v>30000</v>
      </c>
      <c r="D9" s="134">
        <f>C9+'Tb 7 - Cash Flow Proj'!F11</f>
        <v>360000</v>
      </c>
      <c r="E9" s="134">
        <f>D9+'Tb 7 - Cash Flow Proj'!G11</f>
        <v>790000</v>
      </c>
      <c r="F9" s="134">
        <f>E9+'Tb 7 - Cash Flow Proj'!H11</f>
        <v>860000</v>
      </c>
      <c r="G9" s="134">
        <f>F9+'Tb 7 - Cash Flow Proj'!I11</f>
        <v>930000</v>
      </c>
      <c r="H9" s="134">
        <f>G9+'Tb 7 - Cash Flow Proj'!J11</f>
        <v>1560000</v>
      </c>
      <c r="I9" s="134">
        <f>H9+'Tb 7 - Cash Flow Proj'!K11</f>
        <v>2420000</v>
      </c>
      <c r="J9" s="134">
        <f>I9+'Tb 7 - Cash Flow Proj'!L11</f>
        <v>3850000</v>
      </c>
      <c r="K9" s="134">
        <f>J9+'Tb 7 - Cash Flow Proj'!M11</f>
        <v>4980000</v>
      </c>
      <c r="L9" s="134">
        <f>K9+'Tb 7 - Cash Flow Proj'!N11</f>
        <v>5260000</v>
      </c>
      <c r="M9" s="134">
        <f>L9+'Tb 7 - Cash Flow Proj'!O11</f>
        <v>5340000</v>
      </c>
      <c r="N9" s="134">
        <f>M9+'Tb 7 - Cash Flow Proj'!P11</f>
        <v>5370000</v>
      </c>
      <c r="O9" s="134"/>
      <c r="P9" s="134"/>
    </row>
    <row r="10" spans="1:16" ht="30" customHeight="1" x14ac:dyDescent="0.3">
      <c r="B10" t="s">
        <v>79</v>
      </c>
      <c r="C10" s="134">
        <v>30000</v>
      </c>
      <c r="D10" s="134">
        <v>350000</v>
      </c>
      <c r="E10" s="134">
        <v>800000</v>
      </c>
      <c r="F10" s="134">
        <v>950000</v>
      </c>
      <c r="G10" s="134">
        <v>1068000</v>
      </c>
      <c r="H10" s="134"/>
      <c r="I10" s="134"/>
      <c r="J10" s="134"/>
      <c r="K10" s="134"/>
      <c r="L10" s="134"/>
      <c r="M10" s="134"/>
      <c r="N10" s="134"/>
      <c r="O10" s="134"/>
      <c r="P10" s="134"/>
    </row>
    <row r="11" spans="1:16" ht="30" customHeight="1" x14ac:dyDescent="0.3">
      <c r="B11" t="s">
        <v>80</v>
      </c>
      <c r="C11" s="134">
        <v>25000</v>
      </c>
      <c r="D11" s="134">
        <v>400000</v>
      </c>
      <c r="E11" s="134">
        <v>850000</v>
      </c>
      <c r="F11" s="134">
        <v>970000</v>
      </c>
      <c r="G11" s="134">
        <v>1075000</v>
      </c>
      <c r="H11" s="134"/>
      <c r="I11" s="134"/>
      <c r="J11" s="134"/>
      <c r="K11" s="134"/>
      <c r="L11" s="134"/>
      <c r="M11" s="134"/>
      <c r="N11" s="134"/>
      <c r="O11" s="134"/>
      <c r="P11" s="134"/>
    </row>
  </sheetData>
  <mergeCells count="1">
    <mergeCell ref="M4:N4"/>
  </mergeCells>
  <conditionalFormatting sqref="E8">
    <cfRule type="dataBar" priority="4">
      <dataBar>
        <cfvo type="num" val="0"/>
        <cfvo type="num" val="1"/>
        <color theme="0" tint="-0.249977111117893"/>
      </dataBar>
      <extLst>
        <ext xmlns:x14="http://schemas.microsoft.com/office/spreadsheetml/2009/9/main" uri="{B025F937-C7B1-47D3-B67F-A62EFF666E3E}">
          <x14:id>{77974052-96A7-4C38-BAC3-1FF5D6578803}</x14:id>
        </ext>
      </extLst>
    </cfRule>
  </conditionalFormatting>
  <conditionalFormatting sqref="I1:J3 J5:J6 J8">
    <cfRule type="containsText" dxfId="2" priority="2" operator="containsText" text="OVER">
      <formula>NOT(ISERROR(SEARCH("OVER",I1)))</formula>
    </cfRule>
  </conditionalFormatting>
  <conditionalFormatting sqref="M4 I5:I8 I12:J1048576">
    <cfRule type="containsText" dxfId="1" priority="3" operator="containsText" text="OVER">
      <formula>NOT(ISERROR(SEARCH("OVER",I4)))</formula>
    </cfRule>
  </conditionalFormatting>
  <conditionalFormatting sqref="M7">
    <cfRule type="containsText" dxfId="0" priority="1" operator="containsText" text="OVER">
      <formula>NOT(ISERROR(SEARCH("OVER",M7)))</formula>
    </cfRule>
  </conditionalFormatting>
  <dataValidations disablePrompts="1" count="1">
    <dataValidation type="whole" operator="greaterThanOrEqual" allowBlank="1" showInputMessage="1" promptTitle="Display Week" prompt="Changing this number will scroll the Gantt Chart view." sqref="I5:J5" xr:uid="{71B29A0E-809E-4DAA-ADE5-BB2AB254CEE4}">
      <formula1>1</formula1>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77974052-96A7-4C38-BAC3-1FF5D6578803}">
            <x14:dataBar minLength="0" maxLength="100" gradient="0">
              <x14:cfvo type="num">
                <xm:f>0</xm:f>
              </x14:cfvo>
              <x14:cfvo type="num">
                <xm:f>1</xm:f>
              </x14:cfvo>
              <x14:negativeFillColor rgb="FFFF0000"/>
              <x14:axisColor rgb="FF000000"/>
            </x14:dataBar>
          </x14:cfRule>
          <xm:sqref>E8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A814C-FBE8-4B73-941B-DAD7DDB7DD32}">
  <dimension ref="B1:R20"/>
  <sheetViews>
    <sheetView zoomScale="60" zoomScaleNormal="60" workbookViewId="0">
      <selection activeCell="R10" sqref="R10"/>
    </sheetView>
  </sheetViews>
  <sheetFormatPr defaultRowHeight="14.4" x14ac:dyDescent="0.3"/>
  <cols>
    <col min="1" max="1" width="4.33203125" customWidth="1"/>
    <col min="3" max="3" width="25" customWidth="1"/>
    <col min="4" max="4" width="11.6640625" style="2" customWidth="1"/>
    <col min="5" max="5" width="10.6640625" customWidth="1"/>
    <col min="6" max="6" width="12" customWidth="1"/>
    <col min="7" max="7" width="11.88671875" customWidth="1"/>
    <col min="8" max="8" width="13.33203125" customWidth="1"/>
    <col min="9" max="9" width="12.44140625" customWidth="1"/>
    <col min="10" max="10" width="11.88671875" customWidth="1"/>
    <col min="11" max="11" width="10.6640625" customWidth="1"/>
    <col min="12" max="12" width="11.33203125" customWidth="1"/>
    <col min="13" max="13" width="12.5546875" customWidth="1"/>
    <col min="14" max="14" width="17.33203125" customWidth="1"/>
    <col min="15" max="15" width="12.6640625" customWidth="1"/>
    <col min="16" max="16" width="12.109375" customWidth="1"/>
  </cols>
  <sheetData>
    <row r="1" spans="2:16" ht="15" thickBot="1" x14ac:dyDescent="0.35"/>
    <row r="2" spans="2:16" ht="28.5" customHeight="1" x14ac:dyDescent="0.3">
      <c r="B2" s="170" t="s">
        <v>94</v>
      </c>
      <c r="C2" s="171"/>
      <c r="D2" s="171"/>
      <c r="E2" s="171"/>
      <c r="F2" s="171"/>
      <c r="G2" s="171"/>
      <c r="H2" s="171"/>
      <c r="I2" s="171"/>
      <c r="J2" s="171"/>
      <c r="K2" s="171"/>
      <c r="L2" s="171"/>
      <c r="M2" s="171"/>
      <c r="N2" s="171"/>
      <c r="O2" s="171"/>
      <c r="P2" s="172"/>
    </row>
    <row r="3" spans="2:16" ht="51" customHeight="1" thickBot="1" x14ac:dyDescent="0.35">
      <c r="B3" s="20" t="s">
        <v>0</v>
      </c>
      <c r="C3" s="16" t="s">
        <v>1</v>
      </c>
      <c r="D3" s="17" t="s">
        <v>2</v>
      </c>
      <c r="E3" s="16" t="s">
        <v>3</v>
      </c>
      <c r="F3" s="16" t="s">
        <v>24</v>
      </c>
      <c r="G3" s="16" t="s">
        <v>32</v>
      </c>
      <c r="H3" s="16" t="s">
        <v>33</v>
      </c>
      <c r="I3" s="16" t="s">
        <v>25</v>
      </c>
      <c r="J3" s="16" t="s">
        <v>4</v>
      </c>
      <c r="K3" s="16" t="s">
        <v>26</v>
      </c>
      <c r="L3" s="16" t="s">
        <v>27</v>
      </c>
      <c r="M3" s="16" t="s">
        <v>28</v>
      </c>
      <c r="N3" s="16" t="s">
        <v>5</v>
      </c>
      <c r="O3" s="16" t="s">
        <v>6</v>
      </c>
      <c r="P3" s="18" t="s">
        <v>29</v>
      </c>
    </row>
    <row r="4" spans="2:16" ht="31.5" customHeight="1" thickTop="1" x14ac:dyDescent="0.3">
      <c r="B4" s="21">
        <v>1</v>
      </c>
      <c r="C4" s="8" t="s">
        <v>36</v>
      </c>
      <c r="D4" s="19">
        <v>3</v>
      </c>
      <c r="E4" s="8" t="s">
        <v>7</v>
      </c>
      <c r="F4" s="8"/>
      <c r="G4" s="8"/>
      <c r="H4" s="8"/>
      <c r="I4" s="8"/>
      <c r="J4" s="8"/>
      <c r="K4" s="8" t="s">
        <v>7</v>
      </c>
      <c r="L4" s="8"/>
      <c r="M4" s="8"/>
      <c r="N4" s="8"/>
      <c r="O4" s="36">
        <f>10-COUNTBLANK(E4:N4)</f>
        <v>2</v>
      </c>
      <c r="P4" s="25">
        <f>D4/O4</f>
        <v>1.5</v>
      </c>
    </row>
    <row r="5" spans="2:16" ht="31.5" customHeight="1" x14ac:dyDescent="0.3">
      <c r="B5" s="22">
        <v>2</v>
      </c>
      <c r="C5" s="7" t="s">
        <v>34</v>
      </c>
      <c r="D5" s="13">
        <v>1.2</v>
      </c>
      <c r="E5" s="7"/>
      <c r="F5" s="7"/>
      <c r="G5" s="7"/>
      <c r="H5" s="7"/>
      <c r="I5" s="7" t="s">
        <v>7</v>
      </c>
      <c r="J5" s="7" t="s">
        <v>7</v>
      </c>
      <c r="K5" s="7"/>
      <c r="L5" s="7"/>
      <c r="M5" s="7"/>
      <c r="N5" s="7"/>
      <c r="O5" s="8">
        <f t="shared" ref="O5:O17" si="0">10-COUNTBLANK(E5:N5)</f>
        <v>2</v>
      </c>
      <c r="P5" s="25">
        <f t="shared" ref="P5:P17" si="1">D5/O5</f>
        <v>0.6</v>
      </c>
    </row>
    <row r="6" spans="2:16" ht="31.5" customHeight="1" x14ac:dyDescent="0.3">
      <c r="B6" s="22">
        <v>3</v>
      </c>
      <c r="C6" s="7" t="s">
        <v>38</v>
      </c>
      <c r="D6" s="13">
        <v>0.8</v>
      </c>
      <c r="E6" s="7"/>
      <c r="F6" s="7"/>
      <c r="G6" s="7"/>
      <c r="H6" s="7"/>
      <c r="I6" s="7" t="s">
        <v>7</v>
      </c>
      <c r="J6" s="7" t="s">
        <v>7</v>
      </c>
      <c r="K6" s="7"/>
      <c r="L6" s="7"/>
      <c r="M6" s="7"/>
      <c r="N6" s="7" t="s">
        <v>95</v>
      </c>
      <c r="O6" s="8">
        <f t="shared" si="0"/>
        <v>3</v>
      </c>
      <c r="P6" s="25">
        <f t="shared" si="1"/>
        <v>0.26666666666666666</v>
      </c>
    </row>
    <row r="7" spans="2:16" ht="30" x14ac:dyDescent="0.3">
      <c r="B7" s="22">
        <v>4</v>
      </c>
      <c r="C7" s="7" t="s">
        <v>39</v>
      </c>
      <c r="D7" s="13">
        <v>0.6</v>
      </c>
      <c r="E7" s="7"/>
      <c r="F7" s="7"/>
      <c r="G7" s="7"/>
      <c r="H7" s="7" t="s">
        <v>7</v>
      </c>
      <c r="I7" s="7"/>
      <c r="J7" s="7" t="s">
        <v>7</v>
      </c>
      <c r="K7" s="7"/>
      <c r="L7" s="7"/>
      <c r="M7" s="7"/>
      <c r="N7" s="7"/>
      <c r="O7" s="8">
        <f t="shared" si="0"/>
        <v>2</v>
      </c>
      <c r="P7" s="25">
        <f t="shared" si="1"/>
        <v>0.3</v>
      </c>
    </row>
    <row r="8" spans="2:16" ht="30" x14ac:dyDescent="0.3">
      <c r="B8" s="22">
        <v>5</v>
      </c>
      <c r="C8" s="7" t="s">
        <v>35</v>
      </c>
      <c r="D8" s="13">
        <v>1</v>
      </c>
      <c r="E8" s="7"/>
      <c r="F8" s="7"/>
      <c r="G8" s="7" t="s">
        <v>7</v>
      </c>
      <c r="H8" s="7"/>
      <c r="I8" s="7"/>
      <c r="J8" s="7"/>
      <c r="K8" s="7"/>
      <c r="L8" s="7" t="s">
        <v>7</v>
      </c>
      <c r="M8" s="7"/>
      <c r="N8" s="7"/>
      <c r="O8" s="36">
        <f t="shared" si="0"/>
        <v>2</v>
      </c>
      <c r="P8" s="25">
        <f t="shared" si="1"/>
        <v>0.5</v>
      </c>
    </row>
    <row r="9" spans="2:16" ht="30" x14ac:dyDescent="0.3">
      <c r="B9" s="22">
        <v>6</v>
      </c>
      <c r="C9" s="7" t="s">
        <v>20</v>
      </c>
      <c r="D9" s="13">
        <v>0.8</v>
      </c>
      <c r="E9" s="7"/>
      <c r="F9" s="7"/>
      <c r="G9" s="7"/>
      <c r="H9" s="7"/>
      <c r="I9" s="7" t="s">
        <v>7</v>
      </c>
      <c r="J9" s="7" t="s">
        <v>7</v>
      </c>
      <c r="K9" s="7"/>
      <c r="L9" s="7"/>
      <c r="M9" s="7"/>
      <c r="N9" s="7"/>
      <c r="O9" s="8">
        <f t="shared" si="0"/>
        <v>2</v>
      </c>
      <c r="P9" s="25">
        <f t="shared" si="1"/>
        <v>0.4</v>
      </c>
    </row>
    <row r="10" spans="2:16" ht="30" x14ac:dyDescent="0.3">
      <c r="B10" s="22">
        <v>7</v>
      </c>
      <c r="C10" s="7" t="s">
        <v>19</v>
      </c>
      <c r="D10" s="13">
        <v>1.8</v>
      </c>
      <c r="E10" s="7" t="s">
        <v>7</v>
      </c>
      <c r="F10" s="7"/>
      <c r="G10" s="7"/>
      <c r="H10" s="7"/>
      <c r="I10" s="7" t="s">
        <v>7</v>
      </c>
      <c r="J10" s="7" t="s">
        <v>7</v>
      </c>
      <c r="K10" s="7" t="s">
        <v>7</v>
      </c>
      <c r="L10" s="7"/>
      <c r="M10" s="7"/>
      <c r="N10" s="7"/>
      <c r="O10" s="27">
        <f t="shared" si="0"/>
        <v>4</v>
      </c>
      <c r="P10" s="25">
        <f t="shared" si="1"/>
        <v>0.45</v>
      </c>
    </row>
    <row r="11" spans="2:16" ht="30" x14ac:dyDescent="0.3">
      <c r="B11" s="22">
        <v>8</v>
      </c>
      <c r="C11" s="7" t="s">
        <v>40</v>
      </c>
      <c r="D11" s="13">
        <v>2.1</v>
      </c>
      <c r="E11" s="7" t="s">
        <v>7</v>
      </c>
      <c r="F11" s="7"/>
      <c r="G11" s="7"/>
      <c r="H11" s="7" t="s">
        <v>7</v>
      </c>
      <c r="I11" s="7"/>
      <c r="J11" s="7"/>
      <c r="K11" s="7"/>
      <c r="L11" s="7"/>
      <c r="M11" s="7" t="s">
        <v>7</v>
      </c>
      <c r="N11" s="7"/>
      <c r="O11" s="8">
        <f t="shared" si="0"/>
        <v>3</v>
      </c>
      <c r="P11" s="25">
        <f t="shared" si="1"/>
        <v>0.70000000000000007</v>
      </c>
    </row>
    <row r="12" spans="2:16" ht="30" x14ac:dyDescent="0.3">
      <c r="B12" s="22">
        <v>9</v>
      </c>
      <c r="C12" s="7" t="s">
        <v>41</v>
      </c>
      <c r="D12" s="13">
        <v>3</v>
      </c>
      <c r="E12" s="7"/>
      <c r="F12" s="7"/>
      <c r="G12" s="7"/>
      <c r="H12" s="7" t="s">
        <v>7</v>
      </c>
      <c r="I12" s="7"/>
      <c r="J12" s="7"/>
      <c r="K12" s="7"/>
      <c r="L12" s="7" t="s">
        <v>7</v>
      </c>
      <c r="M12" s="7" t="s">
        <v>7</v>
      </c>
      <c r="N12" s="7"/>
      <c r="O12" s="8">
        <f t="shared" si="0"/>
        <v>3</v>
      </c>
      <c r="P12" s="35">
        <f t="shared" si="1"/>
        <v>1</v>
      </c>
    </row>
    <row r="13" spans="2:16" ht="30" x14ac:dyDescent="0.3">
      <c r="B13" s="22">
        <v>10</v>
      </c>
      <c r="C13" s="7" t="s">
        <v>21</v>
      </c>
      <c r="D13" s="13">
        <v>2.2000000000000002</v>
      </c>
      <c r="E13" s="7" t="s">
        <v>7</v>
      </c>
      <c r="F13" s="7" t="s">
        <v>7</v>
      </c>
      <c r="G13" s="7"/>
      <c r="H13" s="7"/>
      <c r="I13" s="7"/>
      <c r="J13" s="7" t="s">
        <v>7</v>
      </c>
      <c r="K13" s="7"/>
      <c r="L13" s="7"/>
      <c r="M13" s="7" t="s">
        <v>7</v>
      </c>
      <c r="N13" s="7" t="s">
        <v>8</v>
      </c>
      <c r="O13" s="27">
        <f t="shared" si="0"/>
        <v>5</v>
      </c>
      <c r="P13" s="25">
        <f t="shared" si="1"/>
        <v>0.44000000000000006</v>
      </c>
    </row>
    <row r="14" spans="2:16" ht="33" customHeight="1" x14ac:dyDescent="0.3">
      <c r="B14" s="22">
        <v>11</v>
      </c>
      <c r="C14" s="7" t="s">
        <v>37</v>
      </c>
      <c r="D14" s="13">
        <v>1.5</v>
      </c>
      <c r="E14" s="7"/>
      <c r="F14" s="7" t="s">
        <v>7</v>
      </c>
      <c r="G14" s="7"/>
      <c r="H14" s="7"/>
      <c r="I14" s="7"/>
      <c r="J14" s="7"/>
      <c r="K14" s="7"/>
      <c r="L14" s="7" t="s">
        <v>7</v>
      </c>
      <c r="M14" s="7"/>
      <c r="N14" s="7" t="s">
        <v>8</v>
      </c>
      <c r="O14" s="8">
        <f t="shared" si="0"/>
        <v>3</v>
      </c>
      <c r="P14" s="25">
        <f t="shared" si="1"/>
        <v>0.5</v>
      </c>
    </row>
    <row r="15" spans="2:16" ht="33.75" customHeight="1" x14ac:dyDescent="0.3">
      <c r="B15" s="22">
        <v>12</v>
      </c>
      <c r="C15" s="7" t="s">
        <v>22</v>
      </c>
      <c r="D15" s="13">
        <v>0.4</v>
      </c>
      <c r="E15" s="7"/>
      <c r="F15" s="7"/>
      <c r="G15" s="7"/>
      <c r="H15" s="7"/>
      <c r="I15" s="7"/>
      <c r="J15" s="7"/>
      <c r="K15" s="7" t="s">
        <v>7</v>
      </c>
      <c r="L15" s="7"/>
      <c r="M15" s="7"/>
      <c r="N15" s="7" t="s">
        <v>17</v>
      </c>
      <c r="O15" s="8">
        <f t="shared" si="0"/>
        <v>2</v>
      </c>
      <c r="P15" s="26">
        <f t="shared" si="1"/>
        <v>0.2</v>
      </c>
    </row>
    <row r="16" spans="2:16" ht="30" x14ac:dyDescent="0.3">
      <c r="B16" s="22">
        <v>13</v>
      </c>
      <c r="C16" s="7" t="s">
        <v>23</v>
      </c>
      <c r="D16" s="13">
        <v>0.3</v>
      </c>
      <c r="E16" s="7"/>
      <c r="F16" s="7"/>
      <c r="G16" s="7"/>
      <c r="H16" s="7" t="s">
        <v>7</v>
      </c>
      <c r="I16" s="7"/>
      <c r="J16" s="7" t="s">
        <v>7</v>
      </c>
      <c r="K16" s="7"/>
      <c r="L16" s="7"/>
      <c r="M16" s="7"/>
      <c r="N16" s="7" t="s">
        <v>30</v>
      </c>
      <c r="O16" s="8">
        <f t="shared" si="0"/>
        <v>3</v>
      </c>
      <c r="P16" s="26">
        <f t="shared" si="1"/>
        <v>9.9999999999999992E-2</v>
      </c>
    </row>
    <row r="17" spans="2:18" ht="30.6" thickBot="1" x14ac:dyDescent="0.35">
      <c r="B17" s="20">
        <v>14</v>
      </c>
      <c r="C17" s="16" t="s">
        <v>18</v>
      </c>
      <c r="D17" s="17">
        <v>0.6</v>
      </c>
      <c r="E17" s="16"/>
      <c r="F17" s="16"/>
      <c r="G17" s="16"/>
      <c r="H17" s="16"/>
      <c r="I17" s="16" t="s">
        <v>7</v>
      </c>
      <c r="J17" s="16" t="s">
        <v>7</v>
      </c>
      <c r="K17" s="16"/>
      <c r="L17" s="16"/>
      <c r="M17" s="16"/>
      <c r="N17" s="16"/>
      <c r="O17" s="16">
        <f t="shared" si="0"/>
        <v>2</v>
      </c>
      <c r="P17" s="30">
        <f t="shared" si="1"/>
        <v>0.3</v>
      </c>
    </row>
    <row r="18" spans="2:18" ht="24.75" customHeight="1" thickTop="1" thickBot="1" x14ac:dyDescent="0.35">
      <c r="B18" s="168" t="s">
        <v>31</v>
      </c>
      <c r="C18" s="169"/>
      <c r="D18" s="14">
        <f>SUM(D4:D17)</f>
        <v>19.3</v>
      </c>
      <c r="E18" s="23">
        <f t="shared" ref="E18:M18" si="2">SUMIF(E4:E17,"=X",$D4:$D17)</f>
        <v>9.1000000000000014</v>
      </c>
      <c r="F18" s="23">
        <f t="shared" si="2"/>
        <v>3.7</v>
      </c>
      <c r="G18" s="23">
        <f t="shared" si="2"/>
        <v>1</v>
      </c>
      <c r="H18" s="23">
        <f t="shared" si="2"/>
        <v>6</v>
      </c>
      <c r="I18" s="23">
        <f t="shared" si="2"/>
        <v>5.1999999999999993</v>
      </c>
      <c r="J18" s="23">
        <f t="shared" si="2"/>
        <v>8.3000000000000007</v>
      </c>
      <c r="K18" s="23">
        <f t="shared" si="2"/>
        <v>5.2</v>
      </c>
      <c r="L18" s="23">
        <f t="shared" si="2"/>
        <v>5.5</v>
      </c>
      <c r="M18" s="23">
        <f t="shared" si="2"/>
        <v>7.3</v>
      </c>
      <c r="N18" s="23">
        <f>SUMIF(N4:N17,"&lt;&gt;",$D4:$D17)</f>
        <v>5.2</v>
      </c>
      <c r="O18" s="28" t="s">
        <v>9</v>
      </c>
      <c r="P18" s="15" t="s">
        <v>9</v>
      </c>
      <c r="Q18" s="1"/>
      <c r="R18" s="29"/>
    </row>
    <row r="20" spans="2:18" ht="15" x14ac:dyDescent="0.3">
      <c r="E20" s="3"/>
      <c r="F20" s="3"/>
      <c r="G20" s="3"/>
      <c r="H20" s="3"/>
      <c r="I20" s="3"/>
      <c r="J20" s="3"/>
      <c r="K20" s="3"/>
      <c r="L20" s="3"/>
      <c r="M20" s="3"/>
      <c r="N20" s="4"/>
    </row>
  </sheetData>
  <mergeCells count="2">
    <mergeCell ref="B18:C18"/>
    <mergeCell ref="B2:P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Tb 7 - Cash Flow Proj</vt:lpstr>
      <vt:lpstr>Ex 5 - Budget Status</vt:lpstr>
      <vt:lpstr>Ex 7 - S-Curve</vt:lpstr>
      <vt:lpstr>Tb 11 - CIP Project Planning</vt:lpstr>
      <vt:lpstr>'Ex 7 - S-Curve'!Budget</vt:lpstr>
      <vt:lpstr>Budget</vt:lpstr>
      <vt:lpstr>'Ex 5 - Budget Status'!Print_Area</vt:lpstr>
      <vt:lpstr>'Ex 7 - S-Curve'!Print_Area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Ludwigson</dc:creator>
  <cp:lastModifiedBy>Mark Ludwigson</cp:lastModifiedBy>
  <cp:lastPrinted>2025-09-15T23:42:59Z</cp:lastPrinted>
  <dcterms:created xsi:type="dcterms:W3CDTF">2022-09-14T02:48:54Z</dcterms:created>
  <dcterms:modified xsi:type="dcterms:W3CDTF">2025-09-17T03:44:14Z</dcterms:modified>
</cp:coreProperties>
</file>